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SO 01 - Architektonicko s..." sheetId="2" r:id="rId2"/>
  </sheets>
  <definedNames>
    <definedName name="_xlnm.Print_Area" localSheetId="0">'Rekapitulace stavby'!$C$4:$AP$70,'Rekapitulace stavby'!$C$76:$AP$96</definedName>
    <definedName name="_xlnm.Print_Titles" localSheetId="0">'Rekapitulace stavby'!$85:$85</definedName>
    <definedName name="_xlnm.Print_Area" localSheetId="1">'SO 01 - Architektonicko s...'!$C$4:$Q$70,'SO 01 - Architektonicko s...'!$C$76:$Q$114,'SO 01 - Architektonicko s...'!$C$120:$Q$324</definedName>
    <definedName name="_xlnm.Print_Titles" localSheetId="1">'SO 01 - Architektonicko s...'!$130:$130</definedName>
  </definedNames>
  <calcPr/>
</workbook>
</file>

<file path=xl/calcChain.xml><?xml version="1.0" encoding="utf-8"?>
<calcChain xmlns="http://schemas.openxmlformats.org/spreadsheetml/2006/main">
  <c i="1" r="AY88"/>
  <c r="AX88"/>
  <c i="2" r="BI324"/>
  <c r="BH324"/>
  <c r="BG324"/>
  <c r="BF324"/>
  <c r="BK324"/>
  <c r="N324"/>
  <c r="BE324"/>
  <c r="BI323"/>
  <c r="BH323"/>
  <c r="BG323"/>
  <c r="BF323"/>
  <c r="BK323"/>
  <c r="N323"/>
  <c r="BE323"/>
  <c r="BI322"/>
  <c r="BH322"/>
  <c r="BG322"/>
  <c r="BF322"/>
  <c r="BK322"/>
  <c r="N322"/>
  <c r="BE322"/>
  <c r="BI321"/>
  <c r="BH321"/>
  <c r="BG321"/>
  <c r="BF321"/>
  <c r="BK321"/>
  <c r="N321"/>
  <c r="BE321"/>
  <c r="BI320"/>
  <c r="BH320"/>
  <c r="BG320"/>
  <c r="BF320"/>
  <c r="BK320"/>
  <c r="BK319"/>
  <c r="N319"/>
  <c r="N320"/>
  <c r="BE320"/>
  <c r="N104"/>
  <c r="BI318"/>
  <c r="BH318"/>
  <c r="BG318"/>
  <c r="BF318"/>
  <c r="AA318"/>
  <c r="Y318"/>
  <c r="W318"/>
  <c r="BK318"/>
  <c r="N318"/>
  <c r="BE318"/>
  <c r="BI317"/>
  <c r="BH317"/>
  <c r="BG317"/>
  <c r="BF317"/>
  <c r="AA317"/>
  <c r="AA316"/>
  <c r="Y317"/>
  <c r="Y316"/>
  <c r="W317"/>
  <c r="W316"/>
  <c r="BK317"/>
  <c r="BK316"/>
  <c r="N316"/>
  <c r="N317"/>
  <c r="BE317"/>
  <c r="N103"/>
  <c r="BI312"/>
  <c r="BH312"/>
  <c r="BG312"/>
  <c r="BF312"/>
  <c r="AA312"/>
  <c r="Y312"/>
  <c r="W312"/>
  <c r="BK312"/>
  <c r="N312"/>
  <c r="BE312"/>
  <c r="BI308"/>
  <c r="BH308"/>
  <c r="BG308"/>
  <c r="BF308"/>
  <c r="AA308"/>
  <c r="AA307"/>
  <c r="Y308"/>
  <c r="Y307"/>
  <c r="W308"/>
  <c r="W307"/>
  <c r="BK308"/>
  <c r="BK307"/>
  <c r="N307"/>
  <c r="N308"/>
  <c r="BE308"/>
  <c r="N102"/>
  <c r="BI298"/>
  <c r="BH298"/>
  <c r="BG298"/>
  <c r="BF298"/>
  <c r="AA298"/>
  <c r="Y298"/>
  <c r="W298"/>
  <c r="BK298"/>
  <c r="N298"/>
  <c r="BE298"/>
  <c r="BI291"/>
  <c r="BH291"/>
  <c r="BG291"/>
  <c r="BF291"/>
  <c r="AA291"/>
  <c r="Y291"/>
  <c r="W291"/>
  <c r="BK291"/>
  <c r="N291"/>
  <c r="BE291"/>
  <c r="BI282"/>
  <c r="BH282"/>
  <c r="BG282"/>
  <c r="BF282"/>
  <c r="AA282"/>
  <c r="AA281"/>
  <c r="Y282"/>
  <c r="Y281"/>
  <c r="W282"/>
  <c r="W281"/>
  <c r="BK282"/>
  <c r="BK281"/>
  <c r="N281"/>
  <c r="N282"/>
  <c r="BE282"/>
  <c r="N101"/>
  <c r="BI280"/>
  <c r="BH280"/>
  <c r="BG280"/>
  <c r="BF280"/>
  <c r="AA280"/>
  <c r="AA279"/>
  <c r="Y280"/>
  <c r="Y279"/>
  <c r="W280"/>
  <c r="W279"/>
  <c r="BK280"/>
  <c r="BK279"/>
  <c r="N279"/>
  <c r="N280"/>
  <c r="BE280"/>
  <c r="N100"/>
  <c r="BI275"/>
  <c r="BH275"/>
  <c r="BG275"/>
  <c r="BF275"/>
  <c r="AA275"/>
  <c r="Y275"/>
  <c r="W275"/>
  <c r="BK275"/>
  <c r="N275"/>
  <c r="BE275"/>
  <c r="BI271"/>
  <c r="BH271"/>
  <c r="BG271"/>
  <c r="BF271"/>
  <c r="AA271"/>
  <c r="Y271"/>
  <c r="W271"/>
  <c r="BK271"/>
  <c r="N271"/>
  <c r="BE271"/>
  <c r="BI267"/>
  <c r="BH267"/>
  <c r="BG267"/>
  <c r="BF267"/>
  <c r="AA267"/>
  <c r="AA266"/>
  <c r="Y267"/>
  <c r="Y266"/>
  <c r="W267"/>
  <c r="W266"/>
  <c r="BK267"/>
  <c r="BK266"/>
  <c r="N266"/>
  <c r="N267"/>
  <c r="BE267"/>
  <c r="N99"/>
  <c r="BI265"/>
  <c r="BH265"/>
  <c r="BG265"/>
  <c r="BF265"/>
  <c r="AA265"/>
  <c r="Y265"/>
  <c r="W265"/>
  <c r="BK265"/>
  <c r="N265"/>
  <c r="BE265"/>
  <c r="BI262"/>
  <c r="BH262"/>
  <c r="BG262"/>
  <c r="BF262"/>
  <c r="AA262"/>
  <c r="Y262"/>
  <c r="W262"/>
  <c r="BK262"/>
  <c r="N262"/>
  <c r="BE262"/>
  <c r="BI259"/>
  <c r="BH259"/>
  <c r="BG259"/>
  <c r="BF259"/>
  <c r="AA259"/>
  <c r="Y259"/>
  <c r="W259"/>
  <c r="BK259"/>
  <c r="N259"/>
  <c r="BE259"/>
  <c r="BI256"/>
  <c r="BH256"/>
  <c r="BG256"/>
  <c r="BF256"/>
  <c r="AA256"/>
  <c r="Y256"/>
  <c r="W256"/>
  <c r="BK256"/>
  <c r="N256"/>
  <c r="BE256"/>
  <c r="BI253"/>
  <c r="BH253"/>
  <c r="BG253"/>
  <c r="BF253"/>
  <c r="AA253"/>
  <c r="Y253"/>
  <c r="W253"/>
  <c r="BK253"/>
  <c r="N253"/>
  <c r="BE253"/>
  <c r="BI250"/>
  <c r="BH250"/>
  <c r="BG250"/>
  <c r="BF250"/>
  <c r="AA250"/>
  <c r="AA249"/>
  <c r="Y250"/>
  <c r="Y249"/>
  <c r="W250"/>
  <c r="W249"/>
  <c r="BK250"/>
  <c r="BK249"/>
  <c r="N249"/>
  <c r="N250"/>
  <c r="BE250"/>
  <c r="N98"/>
  <c r="BI248"/>
  <c r="BH248"/>
  <c r="BG248"/>
  <c r="BF248"/>
  <c r="AA248"/>
  <c r="Y248"/>
  <c r="W248"/>
  <c r="BK248"/>
  <c r="N248"/>
  <c r="BE248"/>
  <c r="BI245"/>
  <c r="BH245"/>
  <c r="BG245"/>
  <c r="BF245"/>
  <c r="AA245"/>
  <c r="Y245"/>
  <c r="W245"/>
  <c r="BK245"/>
  <c r="N245"/>
  <c r="BE245"/>
  <c r="BI239"/>
  <c r="BH239"/>
  <c r="BG239"/>
  <c r="BF239"/>
  <c r="AA239"/>
  <c r="Y239"/>
  <c r="W239"/>
  <c r="BK239"/>
  <c r="N239"/>
  <c r="BE239"/>
  <c r="BI235"/>
  <c r="BH235"/>
  <c r="BG235"/>
  <c r="BF235"/>
  <c r="AA235"/>
  <c r="Y235"/>
  <c r="W235"/>
  <c r="BK235"/>
  <c r="N235"/>
  <c r="BE235"/>
  <c r="BI232"/>
  <c r="BH232"/>
  <c r="BG232"/>
  <c r="BF232"/>
  <c r="AA232"/>
  <c r="AA231"/>
  <c r="Y232"/>
  <c r="Y231"/>
  <c r="W232"/>
  <c r="W231"/>
  <c r="BK232"/>
  <c r="BK231"/>
  <c r="N231"/>
  <c r="N232"/>
  <c r="BE232"/>
  <c r="N97"/>
  <c r="BI230"/>
  <c r="BH230"/>
  <c r="BG230"/>
  <c r="BF230"/>
  <c r="AA230"/>
  <c r="AA229"/>
  <c r="AA228"/>
  <c r="Y230"/>
  <c r="Y229"/>
  <c r="Y228"/>
  <c r="W230"/>
  <c r="W229"/>
  <c r="W228"/>
  <c r="BK230"/>
  <c r="BK229"/>
  <c r="N229"/>
  <c r="BK228"/>
  <c r="N228"/>
  <c r="N230"/>
  <c r="BE230"/>
  <c r="N96"/>
  <c r="N95"/>
  <c r="BI227"/>
  <c r="BH227"/>
  <c r="BG227"/>
  <c r="BF227"/>
  <c r="AA227"/>
  <c r="AA226"/>
  <c r="Y227"/>
  <c r="Y226"/>
  <c r="W227"/>
  <c r="W226"/>
  <c r="BK227"/>
  <c r="BK226"/>
  <c r="N226"/>
  <c r="N227"/>
  <c r="BE227"/>
  <c r="N94"/>
  <c r="BI225"/>
  <c r="BH225"/>
  <c r="BG225"/>
  <c r="BF225"/>
  <c r="AA225"/>
  <c r="Y225"/>
  <c r="W225"/>
  <c r="BK225"/>
  <c r="N225"/>
  <c r="BE225"/>
  <c r="BI222"/>
  <c r="BH222"/>
  <c r="BG222"/>
  <c r="BF222"/>
  <c r="AA222"/>
  <c r="Y222"/>
  <c r="W222"/>
  <c r="BK222"/>
  <c r="N222"/>
  <c r="BE222"/>
  <c r="BI221"/>
  <c r="BH221"/>
  <c r="BG221"/>
  <c r="BF221"/>
  <c r="AA221"/>
  <c r="Y221"/>
  <c r="W221"/>
  <c r="BK221"/>
  <c r="N221"/>
  <c r="BE221"/>
  <c r="BI220"/>
  <c r="BH220"/>
  <c r="BG220"/>
  <c r="BF220"/>
  <c r="AA220"/>
  <c r="AA219"/>
  <c r="Y220"/>
  <c r="Y219"/>
  <c r="W220"/>
  <c r="W219"/>
  <c r="BK220"/>
  <c r="BK219"/>
  <c r="N219"/>
  <c r="N220"/>
  <c r="BE220"/>
  <c r="N93"/>
  <c r="BI214"/>
  <c r="BH214"/>
  <c r="BG214"/>
  <c r="BF214"/>
  <c r="AA214"/>
  <c r="Y214"/>
  <c r="W214"/>
  <c r="BK214"/>
  <c r="N214"/>
  <c r="BE214"/>
  <c r="BI209"/>
  <c r="BH209"/>
  <c r="BG209"/>
  <c r="BF209"/>
  <c r="AA209"/>
  <c r="Y209"/>
  <c r="W209"/>
  <c r="BK209"/>
  <c r="N209"/>
  <c r="BE209"/>
  <c r="BI206"/>
  <c r="BH206"/>
  <c r="BG206"/>
  <c r="BF206"/>
  <c r="AA206"/>
  <c r="Y206"/>
  <c r="W206"/>
  <c r="BK206"/>
  <c r="N206"/>
  <c r="BE206"/>
  <c r="BI201"/>
  <c r="BH201"/>
  <c r="BG201"/>
  <c r="BF201"/>
  <c r="AA201"/>
  <c r="Y201"/>
  <c r="W201"/>
  <c r="BK201"/>
  <c r="N201"/>
  <c r="BE201"/>
  <c r="BI196"/>
  <c r="BH196"/>
  <c r="BG196"/>
  <c r="BF196"/>
  <c r="AA196"/>
  <c r="AA195"/>
  <c r="Y196"/>
  <c r="Y195"/>
  <c r="W196"/>
  <c r="W195"/>
  <c r="BK196"/>
  <c r="BK195"/>
  <c r="N195"/>
  <c r="N196"/>
  <c r="BE196"/>
  <c r="N92"/>
  <c r="BI192"/>
  <c r="BH192"/>
  <c r="BG192"/>
  <c r="BF192"/>
  <c r="AA192"/>
  <c r="Y192"/>
  <c r="W192"/>
  <c r="BK192"/>
  <c r="N192"/>
  <c r="BE192"/>
  <c r="BI189"/>
  <c r="BH189"/>
  <c r="BG189"/>
  <c r="BF189"/>
  <c r="AA189"/>
  <c r="Y189"/>
  <c r="W189"/>
  <c r="BK189"/>
  <c r="N189"/>
  <c r="BE189"/>
  <c r="BI185"/>
  <c r="BH185"/>
  <c r="BG185"/>
  <c r="BF185"/>
  <c r="AA185"/>
  <c r="Y185"/>
  <c r="W185"/>
  <c r="BK185"/>
  <c r="N185"/>
  <c r="BE185"/>
  <c r="BI182"/>
  <c r="BH182"/>
  <c r="BG182"/>
  <c r="BF182"/>
  <c r="AA182"/>
  <c r="Y182"/>
  <c r="W182"/>
  <c r="BK182"/>
  <c r="N182"/>
  <c r="BE182"/>
  <c r="BI177"/>
  <c r="BH177"/>
  <c r="BG177"/>
  <c r="BF177"/>
  <c r="AA177"/>
  <c r="Y177"/>
  <c r="W177"/>
  <c r="BK177"/>
  <c r="N177"/>
  <c r="BE177"/>
  <c r="BI168"/>
  <c r="BH168"/>
  <c r="BG168"/>
  <c r="BF168"/>
  <c r="AA168"/>
  <c r="Y168"/>
  <c r="W168"/>
  <c r="BK168"/>
  <c r="N168"/>
  <c r="BE168"/>
  <c r="BI159"/>
  <c r="BH159"/>
  <c r="BG159"/>
  <c r="BF159"/>
  <c r="AA159"/>
  <c r="Y159"/>
  <c r="W159"/>
  <c r="BK159"/>
  <c r="N159"/>
  <c r="BE159"/>
  <c r="BI150"/>
  <c r="BH150"/>
  <c r="BG150"/>
  <c r="BF150"/>
  <c r="AA150"/>
  <c r="AA149"/>
  <c r="Y150"/>
  <c r="Y149"/>
  <c r="W150"/>
  <c r="W149"/>
  <c r="BK150"/>
  <c r="BK149"/>
  <c r="N149"/>
  <c r="N150"/>
  <c r="BE150"/>
  <c r="N91"/>
  <c r="BI145"/>
  <c r="BH145"/>
  <c r="BG145"/>
  <c r="BF145"/>
  <c r="AA145"/>
  <c r="Y145"/>
  <c r="W145"/>
  <c r="BK145"/>
  <c r="N145"/>
  <c r="BE145"/>
  <c r="BI141"/>
  <c r="BH141"/>
  <c r="BG141"/>
  <c r="BF141"/>
  <c r="AA141"/>
  <c r="Y141"/>
  <c r="W141"/>
  <c r="BK141"/>
  <c r="N141"/>
  <c r="BE141"/>
  <c r="BI137"/>
  <c r="BH137"/>
  <c r="BG137"/>
  <c r="BF137"/>
  <c r="AA137"/>
  <c r="Y137"/>
  <c r="W137"/>
  <c r="BK137"/>
  <c r="N137"/>
  <c r="BE137"/>
  <c r="BI134"/>
  <c r="BH134"/>
  <c r="BG134"/>
  <c r="BF134"/>
  <c r="AA134"/>
  <c r="AA133"/>
  <c r="AA132"/>
  <c r="AA131"/>
  <c r="Y134"/>
  <c r="Y133"/>
  <c r="Y132"/>
  <c r="Y131"/>
  <c r="W134"/>
  <c r="W133"/>
  <c r="W132"/>
  <c r="W131"/>
  <c i="1" r="AU88"/>
  <c i="2" r="BK134"/>
  <c r="BK133"/>
  <c r="N133"/>
  <c r="BK132"/>
  <c r="N132"/>
  <c r="BK131"/>
  <c r="N131"/>
  <c r="N88"/>
  <c r="N134"/>
  <c r="BE134"/>
  <c r="N90"/>
  <c r="N89"/>
  <c r="M127"/>
  <c r="F127"/>
  <c r="F125"/>
  <c r="F123"/>
  <c r="BI112"/>
  <c r="BH112"/>
  <c r="BG112"/>
  <c r="BF112"/>
  <c r="N112"/>
  <c r="BE112"/>
  <c r="BI111"/>
  <c r="BH111"/>
  <c r="BG111"/>
  <c r="BF111"/>
  <c r="N111"/>
  <c r="BE111"/>
  <c r="BI110"/>
  <c r="BH110"/>
  <c r="BG110"/>
  <c r="BF110"/>
  <c r="N110"/>
  <c r="BE110"/>
  <c r="BI109"/>
  <c r="BH109"/>
  <c r="BG109"/>
  <c r="BF109"/>
  <c r="N109"/>
  <c r="BE109"/>
  <c r="BI108"/>
  <c r="BH108"/>
  <c r="BG108"/>
  <c r="BF108"/>
  <c r="N108"/>
  <c r="BE108"/>
  <c r="BI107"/>
  <c r="H36"/>
  <c i="1" r="BD88"/>
  <c i="2" r="BH107"/>
  <c r="H35"/>
  <c i="1" r="BC88"/>
  <c i="2" r="BG107"/>
  <c r="H34"/>
  <c i="1" r="BB88"/>
  <c i="2" r="BF107"/>
  <c r="M33"/>
  <c i="1" r="AW88"/>
  <c i="2" r="H33"/>
  <c i="1" r="BA88"/>
  <c i="2" r="N107"/>
  <c r="N106"/>
  <c r="L114"/>
  <c r="BE107"/>
  <c r="M32"/>
  <c i="1" r="AV88"/>
  <c i="2" r="H32"/>
  <c i="1" r="AZ88"/>
  <c i="2" r="M28"/>
  <c i="1" r="AS88"/>
  <c i="2" r="M27"/>
  <c r="M83"/>
  <c r="F83"/>
  <c r="F81"/>
  <c r="F79"/>
  <c r="M30"/>
  <c i="1" r="AG88"/>
  <c i="2" r="L38"/>
  <c r="O21"/>
  <c r="E21"/>
  <c r="M128"/>
  <c r="M84"/>
  <c r="O20"/>
  <c r="O15"/>
  <c r="E15"/>
  <c r="F128"/>
  <c r="F84"/>
  <c r="O14"/>
  <c r="O9"/>
  <c r="M125"/>
  <c r="M81"/>
  <c r="F6"/>
  <c r="F122"/>
  <c r="F78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<sst xmlns="http://schemas.openxmlformats.org/spreadsheetml/2006/main">
  <si>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</si>
  <si>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</si>
  <si>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</si>
  <si>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</si>
  <si>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</si>
  <si>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</si>
  <si>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</si>
  <si>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</si>
  <si>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 xml:space="preserve">&gt;&gt;  skryté sloupce  &lt;&lt;</t>
  </si>
  <si>
    <t>0,01</t>
  </si>
  <si>
    <t>21</t>
  </si>
  <si>
    <t>15</t>
  </si>
  <si>
    <t>SOUHRNNÝ LIST STAVBY</t>
  </si>
  <si>
    <t xml:space="preserve">v ---  níže se nacházejí doplnkové a pomocné údaje k sestavám  --- v</t>
  </si>
  <si>
    <t>Návod na vyplnění</t>
  </si>
  <si>
    <t>Kód:</t>
  </si>
  <si>
    <t>N2592019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</si>
  <si>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</si>
  <si>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</si>
  <si>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KHS MSK - stavební úpravy budovy - pracoviště Nový Jičín, Dolní předměstí</t>
  </si>
  <si>
    <t>JKSO:</t>
  </si>
  <si>
    <t/>
  </si>
  <si>
    <t>CC-CZ:</t>
  </si>
  <si>
    <t>Místo:</t>
  </si>
  <si>
    <t xml:space="preserve"> </t>
  </si>
  <si>
    <t>Datum:</t>
  </si>
  <si>
    <t>27. 3. 2019</t>
  </si>
  <si>
    <t>Objednatel:</t>
  </si>
  <si>
    <t>IČ:</t>
  </si>
  <si>
    <t>71009167</t>
  </si>
  <si>
    <t>KHS MSK, Na Bělidle 7, Ostrava</t>
  </si>
  <si>
    <t>DIČ:</t>
  </si>
  <si>
    <t>Zhotovitel:</t>
  </si>
  <si>
    <t>Vyplň údaj</t>
  </si>
  <si>
    <t>Projektant:</t>
  </si>
  <si>
    <t>04316223</t>
  </si>
  <si>
    <t>Ing.arch. Driják Ondřej, Štramberk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</si>
  <si>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</si>
  <si>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</si>
  <si>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</si>
  <si>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</si>
  <si>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</si>
  <si>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</si>
  <si>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</si>
  <si>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</si>
  <si>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</si>
  <si>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</si>
  <si>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</si>
  <si>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</si>
  <si>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</si>
  <si>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</si>
  <si>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</si>
  <si>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</si>
  <si>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</si>
  <si>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</si>
  <si>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</si>
  <si>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</si>
  <si>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</si>
  <si>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</si>
  <si>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</si>
  <si>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</si>
  <si>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</si>
  <si>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</si>
  <si>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</si>
  <si>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</si>
  <si>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</si>
  <si>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</si>
  <si>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</si>
  <si>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</si>
  <si>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</si>
  <si>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</si>
  <si>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</si>
  <si>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</si>
  <si>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</si>
  <si>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</si>
  <si>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</si>
  <si>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</si>
  <si>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</si>
  <si>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</si>
  <si>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</si>
  <si>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</si>
  <si>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</si>
  <si>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{3e3edf23-e457-430e-9aca-c060ce4486bd}</t>
  </si>
  <si>
    <t>{00000000-0000-0000-0000-000000000000}</t>
  </si>
  <si>
    <t>/</t>
  </si>
  <si>
    <t>SO 01</t>
  </si>
  <si>
    <t>Architektonicko stavební řešení</t>
  </si>
  <si>
    <t>1</t>
  </si>
  <si>
    <t>{ffb56fe3-7439-4741-a7b7-48342aa7f5aa}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</si>
  <si>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</si>
  <si>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</si>
  <si>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</si>
  <si>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</si>
  <si>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</si>
  <si>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</si>
  <si>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</si>
  <si>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</si>
  <si>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</si>
  <si>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</si>
  <si>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</si>
  <si>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</si>
  <si>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</si>
  <si>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</si>
  <si>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</si>
  <si>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</si>
  <si>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</si>
  <si>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Architektonicko stavební řešení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</si>
  <si>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</si>
  <si>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</si>
  <si>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</si>
  <si>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</si>
  <si>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</si>
  <si>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</si>
  <si>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</si>
  <si>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</si>
  <si>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</si>
  <si>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</si>
  <si>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</si>
  <si>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</si>
  <si>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</si>
  <si>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</si>
  <si>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</si>
  <si>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</si>
  <si>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</si>
  <si>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</si>
  <si>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</si>
  <si>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 xml:space="preserve">    787 - Dokončovací práce - zasklívání</t>
  </si>
  <si>
    <t>VRN - Vedlejší rozpočtové náklady</t>
  </si>
  <si>
    <t xml:space="preserve"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</si>
  <si>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</si>
  <si>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</si>
  <si>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</si>
  <si>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</si>
  <si>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</si>
  <si>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</si>
  <si>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</si>
  <si>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</si>
  <si>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</si>
  <si>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</si>
  <si>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</si>
  <si>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</si>
  <si>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</si>
  <si>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</si>
  <si>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</si>
  <si>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</si>
  <si>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</si>
  <si>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</si>
  <si>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</si>
  <si>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</si>
  <si>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</si>
  <si>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</si>
  <si>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</si>
  <si>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</si>
  <si>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</si>
  <si>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317142426</t>
  </si>
  <si>
    <t>Překlad nenosný pórobetonový š 100 mm v do 250 mm na tenkovrstvou maltu dl do 2000 mm</t>
  </si>
  <si>
    <t>kus</t>
  </si>
  <si>
    <t>4</t>
  </si>
  <si>
    <t>36042028</t>
  </si>
  <si>
    <t>VV</t>
  </si>
  <si>
    <t>Součet</t>
  </si>
  <si>
    <t>340271021</t>
  </si>
  <si>
    <t xml:space="preserve">Zazdívka otvorů v příčkách nebo stěnách plochy do 1 m2  tvárnicemi pórobetonovými tl 100 mm</t>
  </si>
  <si>
    <t>m2</t>
  </si>
  <si>
    <t>2146415708</t>
  </si>
  <si>
    <t>otvor po vybouraném oknu</t>
  </si>
  <si>
    <t>2,075*1,115</t>
  </si>
  <si>
    <t>3</t>
  </si>
  <si>
    <t>342272225</t>
  </si>
  <si>
    <t>Příčka z pórobetonových hladkých tvárnic na tenkovrstvou maltu tl 100 mm</t>
  </si>
  <si>
    <t>-240207202</t>
  </si>
  <si>
    <t>5,5*3,62</t>
  </si>
  <si>
    <t>-1,25*2</t>
  </si>
  <si>
    <t>342291131</t>
  </si>
  <si>
    <t>Ukotvení příček k betonovým konstrukcím plochými kotvami</t>
  </si>
  <si>
    <t>m</t>
  </si>
  <si>
    <t>-788677431</t>
  </si>
  <si>
    <t>3,62*2</t>
  </si>
  <si>
    <t>1,115*2</t>
  </si>
  <si>
    <t>5</t>
  </si>
  <si>
    <t>612131121</t>
  </si>
  <si>
    <t>Penetrační disperzní nátěr vnitřních stěn nanášený ručně</t>
  </si>
  <si>
    <t>511961353</t>
  </si>
  <si>
    <t>((2,075+0,2)*(1,115+0,2))*2</t>
  </si>
  <si>
    <t>((5,5+0,2)*(3,62+0,2))*2</t>
  </si>
  <si>
    <t>-(1,25*2)*2</t>
  </si>
  <si>
    <t>parapet</t>
  </si>
  <si>
    <t>2,075*0,15</t>
  </si>
  <si>
    <t>ostění</t>
  </si>
  <si>
    <t>(2,075+1,115*2)*0,15</t>
  </si>
  <si>
    <t>6</t>
  </si>
  <si>
    <t>612142001</t>
  </si>
  <si>
    <t>Potažení vnitřních stěn sklovláknitým pletivem vtlačeným do tenkovrstvé hmoty</t>
  </si>
  <si>
    <t>553171905</t>
  </si>
  <si>
    <t>7</t>
  </si>
  <si>
    <t>612311131</t>
  </si>
  <si>
    <t>Potažení vnitřních stěn vápenným štukem tloušťky do 3 mm</t>
  </si>
  <si>
    <t>-454498081</t>
  </si>
  <si>
    <t>8</t>
  </si>
  <si>
    <t>619991001</t>
  </si>
  <si>
    <t>Zakrytí podlah fólií přilepenou lepící páskou</t>
  </si>
  <si>
    <t>-750634700</t>
  </si>
  <si>
    <t>87,46</t>
  </si>
  <si>
    <t>4,3*8,18</t>
  </si>
  <si>
    <t>3,675*2</t>
  </si>
  <si>
    <t>9</t>
  </si>
  <si>
    <t>631311121</t>
  </si>
  <si>
    <t>Doplnění dosavadních mazanin betonem prostým plochy do 1 m2 tloušťky do 80 mm</t>
  </si>
  <si>
    <t>m3</t>
  </si>
  <si>
    <t>1111714618</t>
  </si>
  <si>
    <t>1,25*0,1*0,05</t>
  </si>
  <si>
    <t>10</t>
  </si>
  <si>
    <t>632450121</t>
  </si>
  <si>
    <t>Vyrovnávací cementový potěr tl do 20 mm ze suchých směsí provedený v pásu</t>
  </si>
  <si>
    <t>981426040</t>
  </si>
  <si>
    <t>po vybouraném parapetu</t>
  </si>
  <si>
    <t>0,25*2,075</t>
  </si>
  <si>
    <t>11</t>
  </si>
  <si>
    <t>642942611</t>
  </si>
  <si>
    <t>Osazování zárubní nebo rámů dveřních kovových do 2,5 m2 na montážní pěnu</t>
  </si>
  <si>
    <t>1756913411</t>
  </si>
  <si>
    <t>12</t>
  </si>
  <si>
    <t>M</t>
  </si>
  <si>
    <t>55331356</t>
  </si>
  <si>
    <t>zárubeň ocelová pro porobeton 100 1250 dvoukřídlá</t>
  </si>
  <si>
    <t>1327208989</t>
  </si>
  <si>
    <t>13</t>
  </si>
  <si>
    <t>949101111</t>
  </si>
  <si>
    <t>Lešení pomocné pro objekty pozemních staveb s lešeňovou podlahou v do 1,9 m zatížení do 150 kg/m2</t>
  </si>
  <si>
    <t>1107162565</t>
  </si>
  <si>
    <t>(5,5*1,2)*2</t>
  </si>
  <si>
    <t>10,48</t>
  </si>
  <si>
    <t>(2,25+4,7)*1,2</t>
  </si>
  <si>
    <t>14</t>
  </si>
  <si>
    <t>952902031</t>
  </si>
  <si>
    <t>Čištění budov omytí hladkých podlah</t>
  </si>
  <si>
    <t>-2035382452</t>
  </si>
  <si>
    <t>968062246</t>
  </si>
  <si>
    <t>Vybourání dřevěných rámů oken jednoduchých včetně křídel pl do 4 m2</t>
  </si>
  <si>
    <t>519792088</t>
  </si>
  <si>
    <t>16</t>
  </si>
  <si>
    <t>974042542</t>
  </si>
  <si>
    <t>Vysekání rýh v dlažbě betonové nebo jiné monolitické hl do 70 mm š do 70 mm</t>
  </si>
  <si>
    <t>-1898624223</t>
  </si>
  <si>
    <t>drážka pro osazení zárubní</t>
  </si>
  <si>
    <t>1,25*2</t>
  </si>
  <si>
    <t>0,1*4</t>
  </si>
  <si>
    <t>17</t>
  </si>
  <si>
    <t>977311112</t>
  </si>
  <si>
    <t>Řezání stávajících betonových mazanin nevyztužených hl do 100 mm</t>
  </si>
  <si>
    <t>2054294783</t>
  </si>
  <si>
    <t>18</t>
  </si>
  <si>
    <t>997013111</t>
  </si>
  <si>
    <t>Vnitrostaveništní doprava suti a vybouraných hmot pro budovy v do 6 m s použitím mechanizace</t>
  </si>
  <si>
    <t>t</t>
  </si>
  <si>
    <t>1527977183</t>
  </si>
  <si>
    <t>19</t>
  </si>
  <si>
    <t>997013501</t>
  </si>
  <si>
    <t>Odvoz suti a vybouraných hmot na skládku nebo meziskládku do 1 km se složením</t>
  </si>
  <si>
    <t>-1409750615</t>
  </si>
  <si>
    <t>20</t>
  </si>
  <si>
    <t>997013509</t>
  </si>
  <si>
    <t>Příplatek k odvozu suti a vybouraných hmot na skládku ZKD 1 km přes 1 km</t>
  </si>
  <si>
    <t>1979629150</t>
  </si>
  <si>
    <t>1,78*19</t>
  </si>
  <si>
    <t>997013831</t>
  </si>
  <si>
    <t>Poplatek za uložení na skládce (skládkovné) stavebního odpadu směsného kód odpadu 170 904</t>
  </si>
  <si>
    <t>1897191798</t>
  </si>
  <si>
    <t>22</t>
  </si>
  <si>
    <t>998011001</t>
  </si>
  <si>
    <t>Přesun hmot pro budovy zděné v do 6 m</t>
  </si>
  <si>
    <t>1021673095</t>
  </si>
  <si>
    <t>23</t>
  </si>
  <si>
    <t>74101</t>
  </si>
  <si>
    <t>Elektroinstalace - odpojení starých zásuvek, svítidel, zapojení nových zásuvek, svítidel, revize</t>
  </si>
  <si>
    <t>soubor</t>
  </si>
  <si>
    <t>-576739953</t>
  </si>
  <si>
    <t>24</t>
  </si>
  <si>
    <t>763111811</t>
  </si>
  <si>
    <t>Demontáž SDK příčky s jednoduchou ocelovou nosnou konstrukcí opláštění jednoduché</t>
  </si>
  <si>
    <t>1535534073</t>
  </si>
  <si>
    <t>(2+4,8)*3,62</t>
  </si>
  <si>
    <t>25</t>
  </si>
  <si>
    <t>763135881</t>
  </si>
  <si>
    <t>Demontáž kazet sádrokartonového podhledu</t>
  </si>
  <si>
    <t>-1268706168</t>
  </si>
  <si>
    <t>část podhledu pro vyzdění příčky</t>
  </si>
  <si>
    <t>3,5*1,2</t>
  </si>
  <si>
    <t>26</t>
  </si>
  <si>
    <t>763431001</t>
  </si>
  <si>
    <t>Montáž minerálního podhledu s vyjímatelnými panely vel. do 0,36 m2 na zavěšený viditelný rošt</t>
  </si>
  <si>
    <t>1326813347</t>
  </si>
  <si>
    <t>zpětná montáž vyjmutého podhledu</t>
  </si>
  <si>
    <t>nový podhled</t>
  </si>
  <si>
    <t>12,52</t>
  </si>
  <si>
    <t>27</t>
  </si>
  <si>
    <t>59036516</t>
  </si>
  <si>
    <t xml:space="preserve">deska podhledová minerální rovná bílá jemně texturovaná bez perforace  17x600x600mm</t>
  </si>
  <si>
    <t>32</t>
  </si>
  <si>
    <t>-2006923702</t>
  </si>
  <si>
    <t>28</t>
  </si>
  <si>
    <t>998763401</t>
  </si>
  <si>
    <t>Přesun hmot procentní pro sádrokartonové konstrukce v objektech v do 6 m</t>
  </si>
  <si>
    <t>%</t>
  </si>
  <si>
    <t>-419857566</t>
  </si>
  <si>
    <t>29</t>
  </si>
  <si>
    <t>766441821</t>
  </si>
  <si>
    <t>Demontáž parapetních desek dřevěných nebo plastových šířky do 30 cm délky přes 1,0 m</t>
  </si>
  <si>
    <t>-2047974601</t>
  </si>
  <si>
    <t>30</t>
  </si>
  <si>
    <t>766660011</t>
  </si>
  <si>
    <t>Montáž dveřních křídel otvíravých 2křídlových š do 1,45 m do ocelové zárubně</t>
  </si>
  <si>
    <t>642186664</t>
  </si>
  <si>
    <t>31</t>
  </si>
  <si>
    <t>61162705</t>
  </si>
  <si>
    <t>dveře vnitřní hladké folie bílá plné 2křídlové 125x197cm</t>
  </si>
  <si>
    <t>-1191788905</t>
  </si>
  <si>
    <t>766695232</t>
  </si>
  <si>
    <t>Montáž truhlářských prahů dveří 2křídlových šířky do 10 cm</t>
  </si>
  <si>
    <t>1692397594</t>
  </si>
  <si>
    <t>33</t>
  </si>
  <si>
    <t>61187456</t>
  </si>
  <si>
    <t>práh dveřní dřevěný bukový tl 2cm dl 127cm š 10cm</t>
  </si>
  <si>
    <t>489915468</t>
  </si>
  <si>
    <t>34</t>
  </si>
  <si>
    <t>998766201</t>
  </si>
  <si>
    <t>Přesun hmot procentní pro konstrukce truhlářské v objektech v do 6 m</t>
  </si>
  <si>
    <t>1689256951</t>
  </si>
  <si>
    <t>35</t>
  </si>
  <si>
    <t>767141800</t>
  </si>
  <si>
    <t>Demontáž konstrukcí pro beztmelé zasklení se zasklením</t>
  </si>
  <si>
    <t>-678822752</t>
  </si>
  <si>
    <t>2*3,62</t>
  </si>
  <si>
    <t>3,4*3,62</t>
  </si>
  <si>
    <t>36</t>
  </si>
  <si>
    <t>767581802</t>
  </si>
  <si>
    <t>Demontáž podhledu lamel</t>
  </si>
  <si>
    <t>704360722</t>
  </si>
  <si>
    <t>2,04</t>
  </si>
  <si>
    <t>37</t>
  </si>
  <si>
    <t>767582800</t>
  </si>
  <si>
    <t>Demontáž roštu podhledu</t>
  </si>
  <si>
    <t>-1390901095</t>
  </si>
  <si>
    <t>38</t>
  </si>
  <si>
    <t>783001</t>
  </si>
  <si>
    <t>Nátěr zárubní</t>
  </si>
  <si>
    <t>kpl</t>
  </si>
  <si>
    <t>588539436</t>
  </si>
  <si>
    <t>39</t>
  </si>
  <si>
    <t>784111001</t>
  </si>
  <si>
    <t>Oprášení (ometení ) podkladu v místnostech výšky do 3,80 m</t>
  </si>
  <si>
    <t>-144689123</t>
  </si>
  <si>
    <t>(2,3+0,25+0,5+0,25+4,3+0,25+0,4+5,5+0,5+0,5+3,6+0,38+0,6+0,38+1,35+7,2+11,55)*3,12</t>
  </si>
  <si>
    <t>(0,5*4)*3,12</t>
  </si>
  <si>
    <t>-(1,25*2)</t>
  </si>
  <si>
    <t>-(4,3*3,12+2,4*2,5)</t>
  </si>
  <si>
    <t>(2,075+0,2)*(1,115+0,2)</t>
  </si>
  <si>
    <t>(5,5+0,2)*(3,62+0,2)</t>
  </si>
  <si>
    <t>40</t>
  </si>
  <si>
    <t>784121001</t>
  </si>
  <si>
    <t>Oškrabání malby v mísnostech výšky do 3,80 m</t>
  </si>
  <si>
    <t>-213129685</t>
  </si>
  <si>
    <t>napojení nové omítky</t>
  </si>
  <si>
    <t>((2,075+0,2)*0,1)*2</t>
  </si>
  <si>
    <t>((1,115+0,2)*0,1)*2</t>
  </si>
  <si>
    <t>((5,5+0,2)*0,1)*2</t>
  </si>
  <si>
    <t>((3,62+0,2)*0,1)*2</t>
  </si>
  <si>
    <t>41</t>
  </si>
  <si>
    <t>784211101</t>
  </si>
  <si>
    <t>Dvojnásobné bílé malby ze směsí za mokra výborně otěruvzdorných v místnostech výšky do 3,80 m</t>
  </si>
  <si>
    <t>1577051935</t>
  </si>
  <si>
    <t>42</t>
  </si>
  <si>
    <t>787700804</t>
  </si>
  <si>
    <t>Vysklívání výkladců plochy přes 6 m2 skla plochého</t>
  </si>
  <si>
    <t>-1228034567</t>
  </si>
  <si>
    <t>43</t>
  </si>
  <si>
    <t>787701822</t>
  </si>
  <si>
    <t>Příplatek k vysklívání výkladců za konstrukce s Al lištami oboustrannými</t>
  </si>
  <si>
    <t>-680548833</t>
  </si>
  <si>
    <t>44</t>
  </si>
  <si>
    <t>VRN01</t>
  </si>
  <si>
    <t>Provoz investora</t>
  </si>
  <si>
    <t>538416347</t>
  </si>
  <si>
    <t>45</t>
  </si>
  <si>
    <t>VRN02</t>
  </si>
  <si>
    <t>-109042605</t>
  </si>
  <si>
    <t>VP - Vícepráce</t>
  </si>
  <si>
    <t>PN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</si>
</sst>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4" fontId="12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4" fillId="2" borderId="0" xfId="1" applyFont="1" applyFill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/>
    </xf>
    <xf numFmtId="4" fontId="32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5" fillId="0" borderId="0" xfId="0" applyNumberFormat="1" applyFont="1" applyBorder="1" applyAlignment="1" applyProtection="1"/>
    <xf numFmtId="4" fontId="33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4" fontId="26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4" fontId="0" fillId="0" borderId="25" xfId="0" applyNumberFormat="1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4" fontId="36" fillId="0" borderId="25" xfId="0" applyNumberFormat="1" applyFont="1" applyBorder="1" applyAlignment="1" applyProtection="1">
      <alignment vertical="center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4" borderId="25" xfId="0" applyNumberFormat="1" applyFont="1" applyFill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4" fontId="5" fillId="0" borderId="17" xfId="0" applyNumberFormat="1" applyFont="1" applyBorder="1" applyAlignment="1" applyProtection="1"/>
    <xf numFmtId="4" fontId="5" fillId="0" borderId="17" xfId="0" applyNumberFormat="1" applyFont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R2" s="22" t="s">
        <v>8</v>
      </c>
      <c r="BS2" s="23" t="s">
        <v>9</v>
      </c>
      <c r="BT2" s="23" t="s">
        <v>10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ht="36.96" customHeight="1">
      <c r="B4" s="27"/>
      <c r="C4" s="28" t="s">
        <v>12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0"/>
      <c r="AS4" s="21" t="s">
        <v>13</v>
      </c>
      <c r="BE4" s="31" t="s">
        <v>14</v>
      </c>
      <c r="BS4" s="23" t="s">
        <v>9</v>
      </c>
    </row>
    <row r="5" ht="14.4" customHeight="1">
      <c r="B5" s="27"/>
      <c r="C5" s="32"/>
      <c r="D5" s="33" t="s">
        <v>15</v>
      </c>
      <c r="E5" s="32"/>
      <c r="F5" s="32"/>
      <c r="G5" s="32"/>
      <c r="H5" s="32"/>
      <c r="I5" s="32"/>
      <c r="J5" s="32"/>
      <c r="K5" s="34" t="s">
        <v>16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0"/>
      <c r="BE5" s="35" t="s">
        <v>17</v>
      </c>
      <c r="BS5" s="23" t="s">
        <v>9</v>
      </c>
    </row>
    <row r="6" ht="36.96" customHeight="1">
      <c r="B6" s="27"/>
      <c r="C6" s="32"/>
      <c r="D6" s="36" t="s">
        <v>18</v>
      </c>
      <c r="E6" s="32"/>
      <c r="F6" s="32"/>
      <c r="G6" s="32"/>
      <c r="H6" s="32"/>
      <c r="I6" s="32"/>
      <c r="J6" s="32"/>
      <c r="K6" s="37" t="s">
        <v>19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0"/>
      <c r="BE6" s="38"/>
      <c r="BS6" s="23" t="s">
        <v>9</v>
      </c>
    </row>
    <row r="7" ht="14.4" customHeight="1">
      <c r="B7" s="27"/>
      <c r="C7" s="32"/>
      <c r="D7" s="39" t="s">
        <v>20</v>
      </c>
      <c r="E7" s="32"/>
      <c r="F7" s="32"/>
      <c r="G7" s="32"/>
      <c r="H7" s="32"/>
      <c r="I7" s="32"/>
      <c r="J7" s="32"/>
      <c r="K7" s="34" t="s">
        <v>21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9" t="s">
        <v>22</v>
      </c>
      <c r="AL7" s="32"/>
      <c r="AM7" s="32"/>
      <c r="AN7" s="34" t="s">
        <v>21</v>
      </c>
      <c r="AO7" s="32"/>
      <c r="AP7" s="32"/>
      <c r="AQ7" s="30"/>
      <c r="BE7" s="38"/>
      <c r="BS7" s="23" t="s">
        <v>9</v>
      </c>
    </row>
    <row r="8" ht="14.4" customHeight="1">
      <c r="B8" s="27"/>
      <c r="C8" s="32"/>
      <c r="D8" s="39" t="s">
        <v>23</v>
      </c>
      <c r="E8" s="32"/>
      <c r="F8" s="32"/>
      <c r="G8" s="32"/>
      <c r="H8" s="32"/>
      <c r="I8" s="32"/>
      <c r="J8" s="32"/>
      <c r="K8" s="34" t="s">
        <v>24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9" t="s">
        <v>25</v>
      </c>
      <c r="AL8" s="32"/>
      <c r="AM8" s="32"/>
      <c r="AN8" s="40" t="s">
        <v>26</v>
      </c>
      <c r="AO8" s="32"/>
      <c r="AP8" s="32"/>
      <c r="AQ8" s="30"/>
      <c r="BE8" s="38"/>
      <c r="BS8" s="23" t="s">
        <v>9</v>
      </c>
    </row>
    <row r="9" ht="14.4" customHeight="1">
      <c r="B9" s="27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0"/>
      <c r="BE9" s="38"/>
      <c r="BS9" s="23" t="s">
        <v>9</v>
      </c>
    </row>
    <row r="10" ht="14.4" customHeight="1">
      <c r="B10" s="27"/>
      <c r="C10" s="32"/>
      <c r="D10" s="39" t="s">
        <v>27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9" t="s">
        <v>28</v>
      </c>
      <c r="AL10" s="32"/>
      <c r="AM10" s="32"/>
      <c r="AN10" s="34" t="s">
        <v>29</v>
      </c>
      <c r="AO10" s="32"/>
      <c r="AP10" s="32"/>
      <c r="AQ10" s="30"/>
      <c r="BE10" s="38"/>
      <c r="BS10" s="23" t="s">
        <v>9</v>
      </c>
    </row>
    <row r="11" ht="18.48" customHeight="1">
      <c r="B11" s="27"/>
      <c r="C11" s="32"/>
      <c r="D11" s="32"/>
      <c r="E11" s="34" t="s">
        <v>30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9" t="s">
        <v>31</v>
      </c>
      <c r="AL11" s="32"/>
      <c r="AM11" s="32"/>
      <c r="AN11" s="34" t="s">
        <v>21</v>
      </c>
      <c r="AO11" s="32"/>
      <c r="AP11" s="32"/>
      <c r="AQ11" s="30"/>
      <c r="BE11" s="38"/>
      <c r="BS11" s="23" t="s">
        <v>9</v>
      </c>
    </row>
    <row r="12" ht="6.96" customHeight="1">
      <c r="B12" s="2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0"/>
      <c r="BE12" s="38"/>
      <c r="BS12" s="23" t="s">
        <v>9</v>
      </c>
    </row>
    <row r="13" ht="14.4" customHeight="1">
      <c r="B13" s="27"/>
      <c r="C13" s="32"/>
      <c r="D13" s="39" t="s">
        <v>32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9" t="s">
        <v>28</v>
      </c>
      <c r="AL13" s="32"/>
      <c r="AM13" s="32"/>
      <c r="AN13" s="41" t="s">
        <v>33</v>
      </c>
      <c r="AO13" s="32"/>
      <c r="AP13" s="32"/>
      <c r="AQ13" s="30"/>
      <c r="BE13" s="38"/>
      <c r="BS13" s="23" t="s">
        <v>9</v>
      </c>
    </row>
    <row r="14">
      <c r="B14" s="27"/>
      <c r="C14" s="32"/>
      <c r="D14" s="32"/>
      <c r="E14" s="41" t="s">
        <v>33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31</v>
      </c>
      <c r="AL14" s="32"/>
      <c r="AM14" s="32"/>
      <c r="AN14" s="41" t="s">
        <v>33</v>
      </c>
      <c r="AO14" s="32"/>
      <c r="AP14" s="32"/>
      <c r="AQ14" s="30"/>
      <c r="BE14" s="38"/>
      <c r="BS14" s="23" t="s">
        <v>9</v>
      </c>
    </row>
    <row r="15" ht="6.96" customHeight="1">
      <c r="B15" s="27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0"/>
      <c r="BE15" s="38"/>
      <c r="BS15" s="23" t="s">
        <v>6</v>
      </c>
    </row>
    <row r="16" ht="14.4" customHeight="1">
      <c r="B16" s="27"/>
      <c r="C16" s="32"/>
      <c r="D16" s="39" t="s">
        <v>34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9" t="s">
        <v>28</v>
      </c>
      <c r="AL16" s="32"/>
      <c r="AM16" s="32"/>
      <c r="AN16" s="34" t="s">
        <v>35</v>
      </c>
      <c r="AO16" s="32"/>
      <c r="AP16" s="32"/>
      <c r="AQ16" s="30"/>
      <c r="BE16" s="38"/>
      <c r="BS16" s="23" t="s">
        <v>6</v>
      </c>
    </row>
    <row r="17" ht="18.48" customHeight="1">
      <c r="B17" s="27"/>
      <c r="C17" s="32"/>
      <c r="D17" s="32"/>
      <c r="E17" s="34" t="s">
        <v>36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9" t="s">
        <v>31</v>
      </c>
      <c r="AL17" s="32"/>
      <c r="AM17" s="32"/>
      <c r="AN17" s="34" t="s">
        <v>21</v>
      </c>
      <c r="AO17" s="32"/>
      <c r="AP17" s="32"/>
      <c r="AQ17" s="30"/>
      <c r="BE17" s="38"/>
      <c r="BS17" s="23" t="s">
        <v>37</v>
      </c>
    </row>
    <row r="18" ht="6.96" customHeight="1">
      <c r="B18" s="2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0"/>
      <c r="BE18" s="38"/>
      <c r="BS18" s="23" t="s">
        <v>9</v>
      </c>
    </row>
    <row r="19" ht="14.4" customHeight="1">
      <c r="B19" s="27"/>
      <c r="C19" s="32"/>
      <c r="D19" s="39" t="s">
        <v>38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9" t="s">
        <v>28</v>
      </c>
      <c r="AL19" s="32"/>
      <c r="AM19" s="32"/>
      <c r="AN19" s="34" t="s">
        <v>21</v>
      </c>
      <c r="AO19" s="32"/>
      <c r="AP19" s="32"/>
      <c r="AQ19" s="30"/>
      <c r="BE19" s="38"/>
      <c r="BS19" s="23" t="s">
        <v>9</v>
      </c>
    </row>
    <row r="20" ht="18.48" customHeight="1">
      <c r="B20" s="27"/>
      <c r="C20" s="32"/>
      <c r="D20" s="32"/>
      <c r="E20" s="34" t="s">
        <v>24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9" t="s">
        <v>31</v>
      </c>
      <c r="AL20" s="32"/>
      <c r="AM20" s="32"/>
      <c r="AN20" s="34" t="s">
        <v>21</v>
      </c>
      <c r="AO20" s="32"/>
      <c r="AP20" s="32"/>
      <c r="AQ20" s="30"/>
      <c r="BE20" s="38"/>
    </row>
    <row r="21" ht="6.96" customHeight="1"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0"/>
      <c r="BE21" s="38"/>
    </row>
    <row r="22">
      <c r="B22" s="27"/>
      <c r="C22" s="32"/>
      <c r="D22" s="39" t="s">
        <v>39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0"/>
      <c r="BE22" s="38"/>
    </row>
    <row r="23" ht="16.5" customHeight="1">
      <c r="B23" s="27"/>
      <c r="C23" s="32"/>
      <c r="D23" s="32"/>
      <c r="E23" s="43" t="s">
        <v>21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32"/>
      <c r="AP23" s="32"/>
      <c r="AQ23" s="30"/>
      <c r="BE23" s="38"/>
    </row>
    <row r="24" ht="6.96" customHeight="1">
      <c r="B24" s="27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0"/>
      <c r="BE24" s="38"/>
    </row>
    <row r="25" ht="6.96" customHeight="1">
      <c r="B25" s="27"/>
      <c r="C25" s="3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32"/>
      <c r="AQ25" s="30"/>
      <c r="BE25" s="38"/>
    </row>
    <row r="26" ht="14.4" customHeight="1">
      <c r="B26" s="27"/>
      <c r="C26" s="32"/>
      <c r="D26" s="45" t="s">
        <v>40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46">
        <f>ROUND(AG87,2)</f>
        <v>0</v>
      </c>
      <c r="AL26" s="32"/>
      <c r="AM26" s="32"/>
      <c r="AN26" s="32"/>
      <c r="AO26" s="32"/>
      <c r="AP26" s="32"/>
      <c r="AQ26" s="30"/>
      <c r="BE26" s="38"/>
    </row>
    <row r="27" ht="14.4" customHeight="1">
      <c r="B27" s="27"/>
      <c r="C27" s="32"/>
      <c r="D27" s="45" t="s">
        <v>41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46">
        <f>ROUND(AG90,2)</f>
        <v>0</v>
      </c>
      <c r="AL27" s="46"/>
      <c r="AM27" s="46"/>
      <c r="AN27" s="46"/>
      <c r="AO27" s="46"/>
      <c r="AP27" s="32"/>
      <c r="AQ27" s="30"/>
      <c r="BE27" s="38"/>
    </row>
    <row r="28" s="1" customFormat="1" ht="6.96" customHeight="1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9"/>
      <c r="BE28" s="38"/>
    </row>
    <row r="29" s="1" customFormat="1" ht="25.92" customHeight="1">
      <c r="B29" s="47"/>
      <c r="C29" s="48"/>
      <c r="D29" s="50" t="s">
        <v>42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ROUND(AK26+AK27,2)</f>
        <v>0</v>
      </c>
      <c r="AL29" s="51"/>
      <c r="AM29" s="51"/>
      <c r="AN29" s="51"/>
      <c r="AO29" s="51"/>
      <c r="AP29" s="48"/>
      <c r="AQ29" s="49"/>
      <c r="BE29" s="38"/>
    </row>
    <row r="30" s="1" customFormat="1" ht="6.96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9"/>
      <c r="BE30" s="38"/>
    </row>
    <row r="31" s="2" customFormat="1" ht="14.4" customHeight="1">
      <c r="B31" s="53"/>
      <c r="C31" s="54"/>
      <c r="D31" s="55" t="s">
        <v>43</v>
      </c>
      <c r="E31" s="54"/>
      <c r="F31" s="55" t="s">
        <v>44</v>
      </c>
      <c r="G31" s="54"/>
      <c r="H31" s="54"/>
      <c r="I31" s="54"/>
      <c r="J31" s="54"/>
      <c r="K31" s="54"/>
      <c r="L31" s="56">
        <v>0.20999999999999999</v>
      </c>
      <c r="M31" s="54"/>
      <c r="N31" s="54"/>
      <c r="O31" s="54"/>
      <c r="P31" s="54"/>
      <c r="Q31" s="54"/>
      <c r="R31" s="54"/>
      <c r="S31" s="54"/>
      <c r="T31" s="57" t="s">
        <v>45</v>
      </c>
      <c r="U31" s="54"/>
      <c r="V31" s="54"/>
      <c r="W31" s="58">
        <f>ROUND(AZ87+SUM(CD91:CD95),2)</f>
        <v>0</v>
      </c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8">
        <f>ROUND(AV87+SUM(BY91:BY95),2)</f>
        <v>0</v>
      </c>
      <c r="AL31" s="54"/>
      <c r="AM31" s="54"/>
      <c r="AN31" s="54"/>
      <c r="AO31" s="54"/>
      <c r="AP31" s="54"/>
      <c r="AQ31" s="59"/>
      <c r="BE31" s="38"/>
    </row>
    <row r="32" s="2" customFormat="1" ht="14.4" customHeight="1">
      <c r="B32" s="53"/>
      <c r="C32" s="54"/>
      <c r="D32" s="54"/>
      <c r="E32" s="54"/>
      <c r="F32" s="55" t="s">
        <v>46</v>
      </c>
      <c r="G32" s="54"/>
      <c r="H32" s="54"/>
      <c r="I32" s="54"/>
      <c r="J32" s="54"/>
      <c r="K32" s="54"/>
      <c r="L32" s="56">
        <v>0.14999999999999999</v>
      </c>
      <c r="M32" s="54"/>
      <c r="N32" s="54"/>
      <c r="O32" s="54"/>
      <c r="P32" s="54"/>
      <c r="Q32" s="54"/>
      <c r="R32" s="54"/>
      <c r="S32" s="54"/>
      <c r="T32" s="57" t="s">
        <v>45</v>
      </c>
      <c r="U32" s="54"/>
      <c r="V32" s="54"/>
      <c r="W32" s="58">
        <f>ROUND(BA87+SUM(CE91:CE95),2)</f>
        <v>0</v>
      </c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8">
        <f>ROUND(AW87+SUM(BZ91:BZ95),2)</f>
        <v>0</v>
      </c>
      <c r="AL32" s="54"/>
      <c r="AM32" s="54"/>
      <c r="AN32" s="54"/>
      <c r="AO32" s="54"/>
      <c r="AP32" s="54"/>
      <c r="AQ32" s="59"/>
      <c r="BE32" s="38"/>
    </row>
    <row r="33" hidden="1" s="2" customFormat="1" ht="14.4" customHeight="1">
      <c r="B33" s="53"/>
      <c r="C33" s="54"/>
      <c r="D33" s="54"/>
      <c r="E33" s="54"/>
      <c r="F33" s="55" t="s">
        <v>47</v>
      </c>
      <c r="G33" s="54"/>
      <c r="H33" s="54"/>
      <c r="I33" s="54"/>
      <c r="J33" s="54"/>
      <c r="K33" s="54"/>
      <c r="L33" s="56">
        <v>0.20999999999999999</v>
      </c>
      <c r="M33" s="54"/>
      <c r="N33" s="54"/>
      <c r="O33" s="54"/>
      <c r="P33" s="54"/>
      <c r="Q33" s="54"/>
      <c r="R33" s="54"/>
      <c r="S33" s="54"/>
      <c r="T33" s="57" t="s">
        <v>45</v>
      </c>
      <c r="U33" s="54"/>
      <c r="V33" s="54"/>
      <c r="W33" s="58">
        <f>ROUND(BB87+SUM(CF91:CF95),2)</f>
        <v>0</v>
      </c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8">
        <v>0</v>
      </c>
      <c r="AL33" s="54"/>
      <c r="AM33" s="54"/>
      <c r="AN33" s="54"/>
      <c r="AO33" s="54"/>
      <c r="AP33" s="54"/>
      <c r="AQ33" s="59"/>
      <c r="BE33" s="38"/>
    </row>
    <row r="34" hidden="1" s="2" customFormat="1" ht="14.4" customHeight="1">
      <c r="B34" s="53"/>
      <c r="C34" s="54"/>
      <c r="D34" s="54"/>
      <c r="E34" s="54"/>
      <c r="F34" s="55" t="s">
        <v>48</v>
      </c>
      <c r="G34" s="54"/>
      <c r="H34" s="54"/>
      <c r="I34" s="54"/>
      <c r="J34" s="54"/>
      <c r="K34" s="54"/>
      <c r="L34" s="56">
        <v>0.14999999999999999</v>
      </c>
      <c r="M34" s="54"/>
      <c r="N34" s="54"/>
      <c r="O34" s="54"/>
      <c r="P34" s="54"/>
      <c r="Q34" s="54"/>
      <c r="R34" s="54"/>
      <c r="S34" s="54"/>
      <c r="T34" s="57" t="s">
        <v>45</v>
      </c>
      <c r="U34" s="54"/>
      <c r="V34" s="54"/>
      <c r="W34" s="58">
        <f>ROUND(BC87+SUM(CG91:CG95),2)</f>
        <v>0</v>
      </c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8">
        <v>0</v>
      </c>
      <c r="AL34" s="54"/>
      <c r="AM34" s="54"/>
      <c r="AN34" s="54"/>
      <c r="AO34" s="54"/>
      <c r="AP34" s="54"/>
      <c r="AQ34" s="59"/>
      <c r="BE34" s="38"/>
    </row>
    <row r="35" hidden="1" s="2" customFormat="1" ht="14.4" customHeight="1">
      <c r="B35" s="53"/>
      <c r="C35" s="54"/>
      <c r="D35" s="54"/>
      <c r="E35" s="54"/>
      <c r="F35" s="55" t="s">
        <v>49</v>
      </c>
      <c r="G35" s="54"/>
      <c r="H35" s="54"/>
      <c r="I35" s="54"/>
      <c r="J35" s="54"/>
      <c r="K35" s="54"/>
      <c r="L35" s="56">
        <v>0</v>
      </c>
      <c r="M35" s="54"/>
      <c r="N35" s="54"/>
      <c r="O35" s="54"/>
      <c r="P35" s="54"/>
      <c r="Q35" s="54"/>
      <c r="R35" s="54"/>
      <c r="S35" s="54"/>
      <c r="T35" s="57" t="s">
        <v>45</v>
      </c>
      <c r="U35" s="54"/>
      <c r="V35" s="54"/>
      <c r="W35" s="58">
        <f>ROUND(BD87+SUM(CH91:CH95),2)</f>
        <v>0</v>
      </c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8">
        <v>0</v>
      </c>
      <c r="AL35" s="54"/>
      <c r="AM35" s="54"/>
      <c r="AN35" s="54"/>
      <c r="AO35" s="54"/>
      <c r="AP35" s="54"/>
      <c r="AQ35" s="59"/>
    </row>
    <row r="36" s="1" customFormat="1" ht="6.96" customHeight="1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9"/>
    </row>
    <row r="37" s="1" customFormat="1" ht="25.92" customHeight="1">
      <c r="B37" s="47"/>
      <c r="C37" s="60"/>
      <c r="D37" s="61" t="s">
        <v>50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 t="s">
        <v>51</v>
      </c>
      <c r="U37" s="62"/>
      <c r="V37" s="62"/>
      <c r="W37" s="62"/>
      <c r="X37" s="64" t="s">
        <v>52</v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5">
        <f>SUM(AK29:AK35)</f>
        <v>0</v>
      </c>
      <c r="AL37" s="62"/>
      <c r="AM37" s="62"/>
      <c r="AN37" s="62"/>
      <c r="AO37" s="66"/>
      <c r="AP37" s="60"/>
      <c r="AQ37" s="49"/>
    </row>
    <row r="38" s="1" customFormat="1" ht="14.4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9"/>
    </row>
    <row r="39">
      <c r="B39" s="2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0"/>
    </row>
    <row r="40">
      <c r="B40" s="2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0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0"/>
    </row>
    <row r="49" s="1" customFormat="1">
      <c r="B49" s="47"/>
      <c r="C49" s="48"/>
      <c r="D49" s="67" t="s">
        <v>53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9"/>
      <c r="AA49" s="48"/>
      <c r="AB49" s="48"/>
      <c r="AC49" s="67" t="s">
        <v>54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48"/>
      <c r="AQ49" s="49"/>
    </row>
    <row r="50">
      <c r="B50" s="27"/>
      <c r="C50" s="32"/>
      <c r="D50" s="7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71"/>
      <c r="AA50" s="32"/>
      <c r="AB50" s="32"/>
      <c r="AC50" s="70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71"/>
      <c r="AP50" s="32"/>
      <c r="AQ50" s="30"/>
    </row>
    <row r="51">
      <c r="B51" s="27"/>
      <c r="C51" s="32"/>
      <c r="D51" s="7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71"/>
      <c r="AA51" s="32"/>
      <c r="AB51" s="32"/>
      <c r="AC51" s="70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71"/>
      <c r="AP51" s="32"/>
      <c r="AQ51" s="30"/>
    </row>
    <row r="52">
      <c r="B52" s="27"/>
      <c r="C52" s="32"/>
      <c r="D52" s="7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71"/>
      <c r="AA52" s="32"/>
      <c r="AB52" s="32"/>
      <c r="AC52" s="70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71"/>
      <c r="AP52" s="32"/>
      <c r="AQ52" s="30"/>
    </row>
    <row r="53">
      <c r="B53" s="27"/>
      <c r="C53" s="32"/>
      <c r="D53" s="7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71"/>
      <c r="AA53" s="32"/>
      <c r="AB53" s="32"/>
      <c r="AC53" s="70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71"/>
      <c r="AP53" s="32"/>
      <c r="AQ53" s="30"/>
    </row>
    <row r="54">
      <c r="B54" s="27"/>
      <c r="C54" s="32"/>
      <c r="D54" s="7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71"/>
      <c r="AA54" s="32"/>
      <c r="AB54" s="32"/>
      <c r="AC54" s="70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71"/>
      <c r="AP54" s="32"/>
      <c r="AQ54" s="30"/>
    </row>
    <row r="55">
      <c r="B55" s="27"/>
      <c r="C55" s="32"/>
      <c r="D55" s="7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71"/>
      <c r="AA55" s="32"/>
      <c r="AB55" s="32"/>
      <c r="AC55" s="70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71"/>
      <c r="AP55" s="32"/>
      <c r="AQ55" s="30"/>
    </row>
    <row r="56">
      <c r="B56" s="27"/>
      <c r="C56" s="32"/>
      <c r="D56" s="7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71"/>
      <c r="AA56" s="32"/>
      <c r="AB56" s="32"/>
      <c r="AC56" s="70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71"/>
      <c r="AP56" s="32"/>
      <c r="AQ56" s="30"/>
    </row>
    <row r="57">
      <c r="B57" s="27"/>
      <c r="C57" s="32"/>
      <c r="D57" s="70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71"/>
      <c r="AA57" s="32"/>
      <c r="AB57" s="32"/>
      <c r="AC57" s="70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71"/>
      <c r="AP57" s="32"/>
      <c r="AQ57" s="30"/>
    </row>
    <row r="58" s="1" customFormat="1">
      <c r="B58" s="47"/>
      <c r="C58" s="48"/>
      <c r="D58" s="72" t="s">
        <v>55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 t="s">
        <v>56</v>
      </c>
      <c r="S58" s="73"/>
      <c r="T58" s="73"/>
      <c r="U58" s="73"/>
      <c r="V58" s="73"/>
      <c r="W58" s="73"/>
      <c r="X58" s="73"/>
      <c r="Y58" s="73"/>
      <c r="Z58" s="75"/>
      <c r="AA58" s="48"/>
      <c r="AB58" s="48"/>
      <c r="AC58" s="72" t="s">
        <v>55</v>
      </c>
      <c r="AD58" s="73"/>
      <c r="AE58" s="73"/>
      <c r="AF58" s="73"/>
      <c r="AG58" s="73"/>
      <c r="AH58" s="73"/>
      <c r="AI58" s="73"/>
      <c r="AJ58" s="73"/>
      <c r="AK58" s="73"/>
      <c r="AL58" s="73"/>
      <c r="AM58" s="74" t="s">
        <v>56</v>
      </c>
      <c r="AN58" s="73"/>
      <c r="AO58" s="75"/>
      <c r="AP58" s="48"/>
      <c r="AQ58" s="49"/>
    </row>
    <row r="59">
      <c r="B59" s="27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0"/>
    </row>
    <row r="60" s="1" customFormat="1">
      <c r="B60" s="47"/>
      <c r="C60" s="48"/>
      <c r="D60" s="67" t="s">
        <v>57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9"/>
      <c r="AA60" s="48"/>
      <c r="AB60" s="48"/>
      <c r="AC60" s="67" t="s">
        <v>58</v>
      </c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9"/>
      <c r="AP60" s="48"/>
      <c r="AQ60" s="49"/>
    </row>
    <row r="61">
      <c r="B61" s="27"/>
      <c r="C61" s="32"/>
      <c r="D61" s="7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71"/>
      <c r="AA61" s="32"/>
      <c r="AB61" s="32"/>
      <c r="AC61" s="70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71"/>
      <c r="AP61" s="32"/>
      <c r="AQ61" s="30"/>
    </row>
    <row r="62">
      <c r="B62" s="27"/>
      <c r="C62" s="32"/>
      <c r="D62" s="7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71"/>
      <c r="AA62" s="32"/>
      <c r="AB62" s="32"/>
      <c r="AC62" s="70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71"/>
      <c r="AP62" s="32"/>
      <c r="AQ62" s="30"/>
    </row>
    <row r="63">
      <c r="B63" s="27"/>
      <c r="C63" s="32"/>
      <c r="D63" s="70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71"/>
      <c r="AA63" s="32"/>
      <c r="AB63" s="32"/>
      <c r="AC63" s="70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71"/>
      <c r="AP63" s="32"/>
      <c r="AQ63" s="30"/>
    </row>
    <row r="64">
      <c r="B64" s="27"/>
      <c r="C64" s="32"/>
      <c r="D64" s="7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71"/>
      <c r="AA64" s="32"/>
      <c r="AB64" s="32"/>
      <c r="AC64" s="70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71"/>
      <c r="AP64" s="32"/>
      <c r="AQ64" s="30"/>
    </row>
    <row r="65">
      <c r="B65" s="27"/>
      <c r="C65" s="32"/>
      <c r="D65" s="7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71"/>
      <c r="AA65" s="32"/>
      <c r="AB65" s="32"/>
      <c r="AC65" s="70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71"/>
      <c r="AP65" s="32"/>
      <c r="AQ65" s="30"/>
    </row>
    <row r="66">
      <c r="B66" s="27"/>
      <c r="C66" s="32"/>
      <c r="D66" s="7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71"/>
      <c r="AA66" s="32"/>
      <c r="AB66" s="32"/>
      <c r="AC66" s="70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71"/>
      <c r="AP66" s="32"/>
      <c r="AQ66" s="30"/>
    </row>
    <row r="67">
      <c r="B67" s="27"/>
      <c r="C67" s="32"/>
      <c r="D67" s="7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71"/>
      <c r="AA67" s="32"/>
      <c r="AB67" s="32"/>
      <c r="AC67" s="70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71"/>
      <c r="AP67" s="32"/>
      <c r="AQ67" s="30"/>
    </row>
    <row r="68">
      <c r="B68" s="27"/>
      <c r="C68" s="32"/>
      <c r="D68" s="7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71"/>
      <c r="AA68" s="32"/>
      <c r="AB68" s="32"/>
      <c r="AC68" s="70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71"/>
      <c r="AP68" s="32"/>
      <c r="AQ68" s="30"/>
    </row>
    <row r="69" s="1" customFormat="1">
      <c r="B69" s="47"/>
      <c r="C69" s="48"/>
      <c r="D69" s="72" t="s">
        <v>55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4" t="s">
        <v>56</v>
      </c>
      <c r="S69" s="73"/>
      <c r="T69" s="73"/>
      <c r="U69" s="73"/>
      <c r="V69" s="73"/>
      <c r="W69" s="73"/>
      <c r="X69" s="73"/>
      <c r="Y69" s="73"/>
      <c r="Z69" s="75"/>
      <c r="AA69" s="48"/>
      <c r="AB69" s="48"/>
      <c r="AC69" s="72" t="s">
        <v>55</v>
      </c>
      <c r="AD69" s="73"/>
      <c r="AE69" s="73"/>
      <c r="AF69" s="73"/>
      <c r="AG69" s="73"/>
      <c r="AH69" s="73"/>
      <c r="AI69" s="73"/>
      <c r="AJ69" s="73"/>
      <c r="AK69" s="73"/>
      <c r="AL69" s="73"/>
      <c r="AM69" s="74" t="s">
        <v>56</v>
      </c>
      <c r="AN69" s="73"/>
      <c r="AO69" s="75"/>
      <c r="AP69" s="48"/>
      <c r="AQ69" s="49"/>
    </row>
    <row r="70" s="1" customFormat="1" ht="6.96" customHeight="1"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9"/>
    </row>
    <row r="71" s="1" customFormat="1" ht="6.96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8"/>
    </row>
    <row r="75" s="1" customFormat="1" ht="6.96" customHeight="1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1"/>
    </row>
    <row r="76" s="1" customFormat="1" ht="36.96" customHeight="1">
      <c r="B76" s="47"/>
      <c r="C76" s="28" t="s">
        <v>59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49"/>
    </row>
    <row r="77" s="3" customFormat="1" ht="14.4" customHeight="1">
      <c r="B77" s="82"/>
      <c r="C77" s="39" t="s">
        <v>15</v>
      </c>
      <c r="D77" s="83"/>
      <c r="E77" s="83"/>
      <c r="F77" s="83"/>
      <c r="G77" s="83"/>
      <c r="H77" s="83"/>
      <c r="I77" s="83"/>
      <c r="J77" s="83"/>
      <c r="K77" s="83"/>
      <c r="L77" s="83" t="str">
        <f>K5</f>
        <v>N2592019</v>
      </c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4"/>
    </row>
    <row r="78" s="4" customFormat="1" ht="36.96" customHeight="1">
      <c r="B78" s="85"/>
      <c r="C78" s="86" t="s">
        <v>18</v>
      </c>
      <c r="D78" s="87"/>
      <c r="E78" s="87"/>
      <c r="F78" s="87"/>
      <c r="G78" s="87"/>
      <c r="H78" s="87"/>
      <c r="I78" s="87"/>
      <c r="J78" s="87"/>
      <c r="K78" s="87"/>
      <c r="L78" s="88" t="str">
        <f>K6</f>
        <v>KHS MSK - stavební úpravy budovy - pracoviště Nový Jičín, Dolní předměstí</v>
      </c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9"/>
    </row>
    <row r="79" s="1" customFormat="1" ht="6.96" customHeight="1"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9"/>
    </row>
    <row r="80" s="1" customFormat="1">
      <c r="B80" s="47"/>
      <c r="C80" s="39" t="s">
        <v>23</v>
      </c>
      <c r="D80" s="48"/>
      <c r="E80" s="48"/>
      <c r="F80" s="48"/>
      <c r="G80" s="48"/>
      <c r="H80" s="48"/>
      <c r="I80" s="48"/>
      <c r="J80" s="48"/>
      <c r="K80" s="48"/>
      <c r="L80" s="90" t="str">
        <f>IF(K8="","",K8)</f>
        <v xml:space="preserve"> </v>
      </c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39" t="s">
        <v>25</v>
      </c>
      <c r="AJ80" s="48"/>
      <c r="AK80" s="48"/>
      <c r="AL80" s="48"/>
      <c r="AM80" s="91" t="str">
        <f> IF(AN8= "","",AN8)</f>
        <v>27. 3. 2019</v>
      </c>
      <c r="AN80" s="48"/>
      <c r="AO80" s="48"/>
      <c r="AP80" s="48"/>
      <c r="AQ80" s="49"/>
    </row>
    <row r="81" s="1" customFormat="1" ht="6.96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9"/>
    </row>
    <row r="82" s="1" customFormat="1">
      <c r="B82" s="47"/>
      <c r="C82" s="39" t="s">
        <v>27</v>
      </c>
      <c r="D82" s="48"/>
      <c r="E82" s="48"/>
      <c r="F82" s="48"/>
      <c r="G82" s="48"/>
      <c r="H82" s="48"/>
      <c r="I82" s="48"/>
      <c r="J82" s="48"/>
      <c r="K82" s="48"/>
      <c r="L82" s="83" t="str">
        <f>IF(E11= "","",E11)</f>
        <v>KHS MSK, Na Bělidle 7, Ostrava</v>
      </c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39" t="s">
        <v>34</v>
      </c>
      <c r="AJ82" s="48"/>
      <c r="AK82" s="48"/>
      <c r="AL82" s="48"/>
      <c r="AM82" s="83" t="str">
        <f>IF(E17="","",E17)</f>
        <v>Ing.arch. Driják Ondřej, Štramberk</v>
      </c>
      <c r="AN82" s="83"/>
      <c r="AO82" s="83"/>
      <c r="AP82" s="83"/>
      <c r="AQ82" s="49"/>
      <c r="AS82" s="92" t="s">
        <v>60</v>
      </c>
      <c r="AT82" s="93"/>
      <c r="AU82" s="94"/>
      <c r="AV82" s="94"/>
      <c r="AW82" s="94"/>
      <c r="AX82" s="94"/>
      <c r="AY82" s="94"/>
      <c r="AZ82" s="94"/>
      <c r="BA82" s="94"/>
      <c r="BB82" s="94"/>
      <c r="BC82" s="94"/>
      <c r="BD82" s="95"/>
    </row>
    <row r="83" s="1" customFormat="1">
      <c r="B83" s="47"/>
      <c r="C83" s="39" t="s">
        <v>32</v>
      </c>
      <c r="D83" s="48"/>
      <c r="E83" s="48"/>
      <c r="F83" s="48"/>
      <c r="G83" s="48"/>
      <c r="H83" s="48"/>
      <c r="I83" s="48"/>
      <c r="J83" s="48"/>
      <c r="K83" s="48"/>
      <c r="L83" s="83" t="str">
        <f>IF(E14= "Vyplň údaj","",E14)</f>
        <v/>
      </c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39" t="s">
        <v>38</v>
      </c>
      <c r="AJ83" s="48"/>
      <c r="AK83" s="48"/>
      <c r="AL83" s="48"/>
      <c r="AM83" s="83" t="str">
        <f>IF(E20="","",E20)</f>
        <v xml:space="preserve"> </v>
      </c>
      <c r="AN83" s="83"/>
      <c r="AO83" s="83"/>
      <c r="AP83" s="83"/>
      <c r="AQ83" s="49"/>
      <c r="AS83" s="96"/>
      <c r="AT83" s="97"/>
      <c r="AU83" s="98"/>
      <c r="AV83" s="98"/>
      <c r="AW83" s="98"/>
      <c r="AX83" s="98"/>
      <c r="AY83" s="98"/>
      <c r="AZ83" s="98"/>
      <c r="BA83" s="98"/>
      <c r="BB83" s="98"/>
      <c r="BC83" s="98"/>
      <c r="BD83" s="99"/>
    </row>
    <row r="84" s="1" customFormat="1" ht="10.8" customHeight="1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9"/>
      <c r="AS84" s="100"/>
      <c r="AT84" s="55"/>
      <c r="AU84" s="48"/>
      <c r="AV84" s="48"/>
      <c r="AW84" s="48"/>
      <c r="AX84" s="48"/>
      <c r="AY84" s="48"/>
      <c r="AZ84" s="48"/>
      <c r="BA84" s="48"/>
      <c r="BB84" s="48"/>
      <c r="BC84" s="48"/>
      <c r="BD84" s="101"/>
    </row>
    <row r="85" s="1" customFormat="1" ht="29.28" customHeight="1">
      <c r="B85" s="47"/>
      <c r="C85" s="102" t="s">
        <v>61</v>
      </c>
      <c r="D85" s="103"/>
      <c r="E85" s="103"/>
      <c r="F85" s="103"/>
      <c r="G85" s="103"/>
      <c r="H85" s="104"/>
      <c r="I85" s="105" t="s">
        <v>62</v>
      </c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5" t="s">
        <v>63</v>
      </c>
      <c r="AH85" s="103"/>
      <c r="AI85" s="103"/>
      <c r="AJ85" s="103"/>
      <c r="AK85" s="103"/>
      <c r="AL85" s="103"/>
      <c r="AM85" s="103"/>
      <c r="AN85" s="105" t="s">
        <v>64</v>
      </c>
      <c r="AO85" s="103"/>
      <c r="AP85" s="106"/>
      <c r="AQ85" s="49"/>
      <c r="AS85" s="107" t="s">
        <v>65</v>
      </c>
      <c r="AT85" s="108" t="s">
        <v>66</v>
      </c>
      <c r="AU85" s="108" t="s">
        <v>67</v>
      </c>
      <c r="AV85" s="108" t="s">
        <v>68</v>
      </c>
      <c r="AW85" s="108" t="s">
        <v>69</v>
      </c>
      <c r="AX85" s="108" t="s">
        <v>70</v>
      </c>
      <c r="AY85" s="108" t="s">
        <v>71</v>
      </c>
      <c r="AZ85" s="108" t="s">
        <v>72</v>
      </c>
      <c r="BA85" s="108" t="s">
        <v>73</v>
      </c>
      <c r="BB85" s="108" t="s">
        <v>74</v>
      </c>
      <c r="BC85" s="108" t="s">
        <v>75</v>
      </c>
      <c r="BD85" s="109" t="s">
        <v>76</v>
      </c>
    </row>
    <row r="86" s="1" customFormat="1" ht="10.8" customHeight="1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9"/>
      <c r="AS86" s="110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9"/>
    </row>
    <row r="87" s="4" customFormat="1" ht="32.4" customHeight="1">
      <c r="B87" s="85"/>
      <c r="C87" s="111" t="s">
        <v>77</v>
      </c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3">
        <f>ROUND(AG88,2)</f>
        <v>0</v>
      </c>
      <c r="AH87" s="113"/>
      <c r="AI87" s="113"/>
      <c r="AJ87" s="113"/>
      <c r="AK87" s="113"/>
      <c r="AL87" s="113"/>
      <c r="AM87" s="113"/>
      <c r="AN87" s="114">
        <f>SUM(AG87,AT87)</f>
        <v>0</v>
      </c>
      <c r="AO87" s="114"/>
      <c r="AP87" s="114"/>
      <c r="AQ87" s="89"/>
      <c r="AS87" s="115">
        <f>ROUND(AS88,2)</f>
        <v>0</v>
      </c>
      <c r="AT87" s="116">
        <f>ROUND(SUM(AV87:AW87),2)</f>
        <v>0</v>
      </c>
      <c r="AU87" s="117">
        <f>ROUND(AU88,5)</f>
        <v>0</v>
      </c>
      <c r="AV87" s="116">
        <f>ROUND(AZ87*L31,2)</f>
        <v>0</v>
      </c>
      <c r="AW87" s="116">
        <f>ROUND(BA87*L32,2)</f>
        <v>0</v>
      </c>
      <c r="AX87" s="116">
        <f>ROUND(BB87*L31,2)</f>
        <v>0</v>
      </c>
      <c r="AY87" s="116">
        <f>ROUND(BC87*L32,2)</f>
        <v>0</v>
      </c>
      <c r="AZ87" s="116">
        <f>ROUND(AZ88,2)</f>
        <v>0</v>
      </c>
      <c r="BA87" s="116">
        <f>ROUND(BA88,2)</f>
        <v>0</v>
      </c>
      <c r="BB87" s="116">
        <f>ROUND(BB88,2)</f>
        <v>0</v>
      </c>
      <c r="BC87" s="116">
        <f>ROUND(BC88,2)</f>
        <v>0</v>
      </c>
      <c r="BD87" s="118">
        <f>ROUND(BD88,2)</f>
        <v>0</v>
      </c>
      <c r="BS87" s="119" t="s">
        <v>78</v>
      </c>
      <c r="BT87" s="119" t="s">
        <v>79</v>
      </c>
      <c r="BU87" s="120" t="s">
        <v>80</v>
      </c>
      <c r="BV87" s="119" t="s">
        <v>81</v>
      </c>
      <c r="BW87" s="119" t="s">
        <v>82</v>
      </c>
      <c r="BX87" s="119" t="s">
        <v>83</v>
      </c>
    </row>
    <row r="88" s="5" customFormat="1" ht="16.5" customHeight="1">
      <c r="A88" s="121" t="s">
        <v>84</v>
      </c>
      <c r="B88" s="122"/>
      <c r="C88" s="123"/>
      <c r="D88" s="124" t="s">
        <v>85</v>
      </c>
      <c r="E88" s="124"/>
      <c r="F88" s="124"/>
      <c r="G88" s="124"/>
      <c r="H88" s="124"/>
      <c r="I88" s="125"/>
      <c r="J88" s="124" t="s">
        <v>86</v>
      </c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6">
        <f>'SO 01 - Architektonicko s...'!M30</f>
        <v>0</v>
      </c>
      <c r="AH88" s="125"/>
      <c r="AI88" s="125"/>
      <c r="AJ88" s="125"/>
      <c r="AK88" s="125"/>
      <c r="AL88" s="125"/>
      <c r="AM88" s="125"/>
      <c r="AN88" s="126">
        <f>SUM(AG88,AT88)</f>
        <v>0</v>
      </c>
      <c r="AO88" s="125"/>
      <c r="AP88" s="125"/>
      <c r="AQ88" s="127"/>
      <c r="AS88" s="128">
        <f>'SO 01 - Architektonicko s...'!M28</f>
        <v>0</v>
      </c>
      <c r="AT88" s="129">
        <f>ROUND(SUM(AV88:AW88),2)</f>
        <v>0</v>
      </c>
      <c r="AU88" s="130">
        <f>'SO 01 - Architektonicko s...'!W131</f>
        <v>0</v>
      </c>
      <c r="AV88" s="129">
        <f>'SO 01 - Architektonicko s...'!M32</f>
        <v>0</v>
      </c>
      <c r="AW88" s="129">
        <f>'SO 01 - Architektonicko s...'!M33</f>
        <v>0</v>
      </c>
      <c r="AX88" s="129">
        <f>'SO 01 - Architektonicko s...'!M34</f>
        <v>0</v>
      </c>
      <c r="AY88" s="129">
        <f>'SO 01 - Architektonicko s...'!M35</f>
        <v>0</v>
      </c>
      <c r="AZ88" s="129">
        <f>'SO 01 - Architektonicko s...'!H32</f>
        <v>0</v>
      </c>
      <c r="BA88" s="129">
        <f>'SO 01 - Architektonicko s...'!H33</f>
        <v>0</v>
      </c>
      <c r="BB88" s="129">
        <f>'SO 01 - Architektonicko s...'!H34</f>
        <v>0</v>
      </c>
      <c r="BC88" s="129">
        <f>'SO 01 - Architektonicko s...'!H35</f>
        <v>0</v>
      </c>
      <c r="BD88" s="131">
        <f>'SO 01 - Architektonicko s...'!H36</f>
        <v>0</v>
      </c>
      <c r="BT88" s="132" t="s">
        <v>87</v>
      </c>
      <c r="BV88" s="132" t="s">
        <v>81</v>
      </c>
      <c r="BW88" s="132" t="s">
        <v>88</v>
      </c>
      <c r="BX88" s="132" t="s">
        <v>82</v>
      </c>
    </row>
    <row r="89">
      <c r="B89" s="27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0"/>
    </row>
    <row r="90" s="1" customFormat="1" ht="30" customHeight="1">
      <c r="B90" s="47"/>
      <c r="C90" s="111" t="s">
        <v>89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114">
        <f>ROUND(SUM(AG91:AG94),2)</f>
        <v>0</v>
      </c>
      <c r="AH90" s="114"/>
      <c r="AI90" s="114"/>
      <c r="AJ90" s="114"/>
      <c r="AK90" s="114"/>
      <c r="AL90" s="114"/>
      <c r="AM90" s="114"/>
      <c r="AN90" s="114">
        <f>ROUND(SUM(AN91:AN94),2)</f>
        <v>0</v>
      </c>
      <c r="AO90" s="114"/>
      <c r="AP90" s="114"/>
      <c r="AQ90" s="49"/>
      <c r="AS90" s="107" t="s">
        <v>90</v>
      </c>
      <c r="AT90" s="108" t="s">
        <v>91</v>
      </c>
      <c r="AU90" s="108" t="s">
        <v>43</v>
      </c>
      <c r="AV90" s="109" t="s">
        <v>66</v>
      </c>
    </row>
    <row r="91" s="1" customFormat="1" ht="19.92" customHeight="1">
      <c r="B91" s="47"/>
      <c r="C91" s="48"/>
      <c r="D91" s="133" t="s">
        <v>92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134">
        <f>ROUND(AG87*AS91,2)</f>
        <v>0</v>
      </c>
      <c r="AH91" s="135"/>
      <c r="AI91" s="135"/>
      <c r="AJ91" s="135"/>
      <c r="AK91" s="135"/>
      <c r="AL91" s="135"/>
      <c r="AM91" s="135"/>
      <c r="AN91" s="135">
        <f>ROUND(AG91+AV91,2)</f>
        <v>0</v>
      </c>
      <c r="AO91" s="135"/>
      <c r="AP91" s="135"/>
      <c r="AQ91" s="49"/>
      <c r="AS91" s="136">
        <v>0</v>
      </c>
      <c r="AT91" s="137" t="s">
        <v>93</v>
      </c>
      <c r="AU91" s="137" t="s">
        <v>44</v>
      </c>
      <c r="AV91" s="138">
        <f>ROUND(IF(AU91="základní",AG91*L31,IF(AU91="snížená",AG91*L32,0)),2)</f>
        <v>0</v>
      </c>
      <c r="BV91" s="23" t="s">
        <v>94</v>
      </c>
      <c r="BY91" s="139">
        <f>IF(AU91="základní",AV91,0)</f>
        <v>0</v>
      </c>
      <c r="BZ91" s="139">
        <f>IF(AU91="snížená",AV91,0)</f>
        <v>0</v>
      </c>
      <c r="CA91" s="139">
        <v>0</v>
      </c>
      <c r="CB91" s="139">
        <v>0</v>
      </c>
      <c r="CC91" s="139">
        <v>0</v>
      </c>
      <c r="CD91" s="139">
        <f>IF(AU91="základní",AG91,0)</f>
        <v>0</v>
      </c>
      <c r="CE91" s="139">
        <f>IF(AU91="snížená",AG91,0)</f>
        <v>0</v>
      </c>
      <c r="CF91" s="139">
        <f>IF(AU91="zákl. přenesená",AG91,0)</f>
        <v>0</v>
      </c>
      <c r="CG91" s="139">
        <f>IF(AU91="sníž. přenesená",AG91,0)</f>
        <v>0</v>
      </c>
      <c r="CH91" s="139">
        <f>IF(AU91="nulová",AG91,0)</f>
        <v>0</v>
      </c>
      <c r="CI91" s="23">
        <f>IF(AU91="základní",1,IF(AU91="snížená",2,IF(AU91="zákl. přenesená",4,IF(AU91="sníž. přenesená",5,3))))</f>
        <v>1</v>
      </c>
      <c r="CJ91" s="23">
        <f>IF(AT91="stavební čast",1,IF(8891="investiční čast",2,3))</f>
        <v>1</v>
      </c>
      <c r="CK91" s="23" t="str">
        <f>IF(D91="Vyplň vlastní","","x")</f>
        <v>x</v>
      </c>
    </row>
    <row r="92" s="1" customFormat="1" ht="19.92" customHeight="1">
      <c r="B92" s="47"/>
      <c r="C92" s="48"/>
      <c r="D92" s="140" t="s">
        <v>95</v>
      </c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48"/>
      <c r="AD92" s="48"/>
      <c r="AE92" s="48"/>
      <c r="AF92" s="48"/>
      <c r="AG92" s="134">
        <f>AG87*AS92</f>
        <v>0</v>
      </c>
      <c r="AH92" s="135"/>
      <c r="AI92" s="135"/>
      <c r="AJ92" s="135"/>
      <c r="AK92" s="135"/>
      <c r="AL92" s="135"/>
      <c r="AM92" s="135"/>
      <c r="AN92" s="135">
        <f>AG92+AV92</f>
        <v>0</v>
      </c>
      <c r="AO92" s="135"/>
      <c r="AP92" s="135"/>
      <c r="AQ92" s="49"/>
      <c r="AS92" s="141">
        <v>0</v>
      </c>
      <c r="AT92" s="142" t="s">
        <v>93</v>
      </c>
      <c r="AU92" s="142" t="s">
        <v>44</v>
      </c>
      <c r="AV92" s="143">
        <f>ROUND(IF(AU92="nulová",0,IF(OR(AU92="základní",AU92="zákl. přenesená"),AG92*L31,AG92*L32)),2)</f>
        <v>0</v>
      </c>
      <c r="BV92" s="23" t="s">
        <v>96</v>
      </c>
      <c r="BY92" s="139">
        <f>IF(AU92="základní",AV92,0)</f>
        <v>0</v>
      </c>
      <c r="BZ92" s="139">
        <f>IF(AU92="snížená",AV92,0)</f>
        <v>0</v>
      </c>
      <c r="CA92" s="139">
        <f>IF(AU92="zákl. přenesená",AV92,0)</f>
        <v>0</v>
      </c>
      <c r="CB92" s="139">
        <f>IF(AU92="sníž. přenesená",AV92,0)</f>
        <v>0</v>
      </c>
      <c r="CC92" s="139">
        <f>IF(AU92="nulová",AV92,0)</f>
        <v>0</v>
      </c>
      <c r="CD92" s="139">
        <f>IF(AU92="základní",AG92,0)</f>
        <v>0</v>
      </c>
      <c r="CE92" s="139">
        <f>IF(AU92="snížená",AG92,0)</f>
        <v>0</v>
      </c>
      <c r="CF92" s="139">
        <f>IF(AU92="zákl. přenesená",AG92,0)</f>
        <v>0</v>
      </c>
      <c r="CG92" s="139">
        <f>IF(AU92="sníž. přenesená",AG92,0)</f>
        <v>0</v>
      </c>
      <c r="CH92" s="139">
        <f>IF(AU92="nulová",AG92,0)</f>
        <v>0</v>
      </c>
      <c r="CI92" s="23">
        <f>IF(AU92="základní",1,IF(AU92="snížená",2,IF(AU92="zákl. přenesená",4,IF(AU92="sníž. přenesená",5,3))))</f>
        <v>1</v>
      </c>
      <c r="CJ92" s="23">
        <f>IF(AT92="stavební čast",1,IF(8892="investiční čast",2,3))</f>
        <v>1</v>
      </c>
      <c r="CK92" s="23" t="str">
        <f>IF(D92="Vyplň vlastní","","x")</f>
        <v/>
      </c>
    </row>
    <row r="93" s="1" customFormat="1" ht="19.92" customHeight="1">
      <c r="B93" s="47"/>
      <c r="C93" s="48"/>
      <c r="D93" s="140" t="s">
        <v>95</v>
      </c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48"/>
      <c r="AD93" s="48"/>
      <c r="AE93" s="48"/>
      <c r="AF93" s="48"/>
      <c r="AG93" s="134">
        <f>AG87*AS93</f>
        <v>0</v>
      </c>
      <c r="AH93" s="135"/>
      <c r="AI93" s="135"/>
      <c r="AJ93" s="135"/>
      <c r="AK93" s="135"/>
      <c r="AL93" s="135"/>
      <c r="AM93" s="135"/>
      <c r="AN93" s="135">
        <f>AG93+AV93</f>
        <v>0</v>
      </c>
      <c r="AO93" s="135"/>
      <c r="AP93" s="135"/>
      <c r="AQ93" s="49"/>
      <c r="AS93" s="141">
        <v>0</v>
      </c>
      <c r="AT93" s="142" t="s">
        <v>93</v>
      </c>
      <c r="AU93" s="142" t="s">
        <v>44</v>
      </c>
      <c r="AV93" s="143">
        <f>ROUND(IF(AU93="nulová",0,IF(OR(AU93="základní",AU93="zákl. přenesená"),AG93*L31,AG93*L32)),2)</f>
        <v>0</v>
      </c>
      <c r="BV93" s="23" t="s">
        <v>96</v>
      </c>
      <c r="BY93" s="139">
        <f>IF(AU93="základní",AV93,0)</f>
        <v>0</v>
      </c>
      <c r="BZ93" s="139">
        <f>IF(AU93="snížená",AV93,0)</f>
        <v>0</v>
      </c>
      <c r="CA93" s="139">
        <f>IF(AU93="zákl. přenesená",AV93,0)</f>
        <v>0</v>
      </c>
      <c r="CB93" s="139">
        <f>IF(AU93="sníž. přenesená",AV93,0)</f>
        <v>0</v>
      </c>
      <c r="CC93" s="139">
        <f>IF(AU93="nulová",AV93,0)</f>
        <v>0</v>
      </c>
      <c r="CD93" s="139">
        <f>IF(AU93="základní",AG93,0)</f>
        <v>0</v>
      </c>
      <c r="CE93" s="139">
        <f>IF(AU93="snížená",AG93,0)</f>
        <v>0</v>
      </c>
      <c r="CF93" s="139">
        <f>IF(AU93="zákl. přenesená",AG93,0)</f>
        <v>0</v>
      </c>
      <c r="CG93" s="139">
        <f>IF(AU93="sníž. přenesená",AG93,0)</f>
        <v>0</v>
      </c>
      <c r="CH93" s="139">
        <f>IF(AU93="nulová",AG93,0)</f>
        <v>0</v>
      </c>
      <c r="CI93" s="23">
        <f>IF(AU93="základní",1,IF(AU93="snížená",2,IF(AU93="zákl. přenesená",4,IF(AU93="sníž. přenesená",5,3))))</f>
        <v>1</v>
      </c>
      <c r="CJ93" s="23">
        <f>IF(AT93="stavební čast",1,IF(8893="investiční čast",2,3))</f>
        <v>1</v>
      </c>
      <c r="CK93" s="23" t="str">
        <f>IF(D93="Vyplň vlastní","","x")</f>
        <v/>
      </c>
    </row>
    <row r="94" s="1" customFormat="1" ht="19.92" customHeight="1">
      <c r="B94" s="47"/>
      <c r="C94" s="48"/>
      <c r="D94" s="140" t="s">
        <v>95</v>
      </c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48"/>
      <c r="AD94" s="48"/>
      <c r="AE94" s="48"/>
      <c r="AF94" s="48"/>
      <c r="AG94" s="134">
        <f>AG87*AS94</f>
        <v>0</v>
      </c>
      <c r="AH94" s="135"/>
      <c r="AI94" s="135"/>
      <c r="AJ94" s="135"/>
      <c r="AK94" s="135"/>
      <c r="AL94" s="135"/>
      <c r="AM94" s="135"/>
      <c r="AN94" s="135">
        <f>AG94+AV94</f>
        <v>0</v>
      </c>
      <c r="AO94" s="135"/>
      <c r="AP94" s="135"/>
      <c r="AQ94" s="49"/>
      <c r="AS94" s="144">
        <v>0</v>
      </c>
      <c r="AT94" s="145" t="s">
        <v>93</v>
      </c>
      <c r="AU94" s="145" t="s">
        <v>44</v>
      </c>
      <c r="AV94" s="146">
        <f>ROUND(IF(AU94="nulová",0,IF(OR(AU94="základní",AU94="zákl. přenesená"),AG94*L31,AG94*L32)),2)</f>
        <v>0</v>
      </c>
      <c r="BV94" s="23" t="s">
        <v>96</v>
      </c>
      <c r="BY94" s="139">
        <f>IF(AU94="základní",AV94,0)</f>
        <v>0</v>
      </c>
      <c r="BZ94" s="139">
        <f>IF(AU94="snížená",AV94,0)</f>
        <v>0</v>
      </c>
      <c r="CA94" s="139">
        <f>IF(AU94="zákl. přenesená",AV94,0)</f>
        <v>0</v>
      </c>
      <c r="CB94" s="139">
        <f>IF(AU94="sníž. přenesená",AV94,0)</f>
        <v>0</v>
      </c>
      <c r="CC94" s="139">
        <f>IF(AU94="nulová",AV94,0)</f>
        <v>0</v>
      </c>
      <c r="CD94" s="139">
        <f>IF(AU94="základní",AG94,0)</f>
        <v>0</v>
      </c>
      <c r="CE94" s="139">
        <f>IF(AU94="snížená",AG94,0)</f>
        <v>0</v>
      </c>
      <c r="CF94" s="139">
        <f>IF(AU94="zákl. přenesená",AG94,0)</f>
        <v>0</v>
      </c>
      <c r="CG94" s="139">
        <f>IF(AU94="sníž. přenesená",AG94,0)</f>
        <v>0</v>
      </c>
      <c r="CH94" s="139">
        <f>IF(AU94="nulová",AG94,0)</f>
        <v>0</v>
      </c>
      <c r="CI94" s="23">
        <f>IF(AU94="základní",1,IF(AU94="snížená",2,IF(AU94="zákl. přenesená",4,IF(AU94="sníž. přenesená",5,3))))</f>
        <v>1</v>
      </c>
      <c r="CJ94" s="23">
        <f>IF(AT94="stavební čast",1,IF(8894="investiční čast",2,3))</f>
        <v>1</v>
      </c>
      <c r="CK94" s="23" t="str">
        <f>IF(D94="Vyplň vlastní","","x")</f>
        <v/>
      </c>
    </row>
    <row r="95" s="1" customFormat="1" ht="10.8" customHeight="1">
      <c r="B95" s="47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9"/>
    </row>
    <row r="96" s="1" customFormat="1" ht="30" customHeight="1">
      <c r="B96" s="47"/>
      <c r="C96" s="147" t="s">
        <v>97</v>
      </c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9">
        <f>ROUND(AG87+AG90,2)</f>
        <v>0</v>
      </c>
      <c r="AH96" s="149"/>
      <c r="AI96" s="149"/>
      <c r="AJ96" s="149"/>
      <c r="AK96" s="149"/>
      <c r="AL96" s="149"/>
      <c r="AM96" s="149"/>
      <c r="AN96" s="149">
        <f>AN87+AN90</f>
        <v>0</v>
      </c>
      <c r="AO96" s="149"/>
      <c r="AP96" s="149"/>
      <c r="AQ96" s="49"/>
    </row>
    <row r="97" s="1" customFormat="1" ht="6.96" customHeight="1"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8"/>
    </row>
  </sheetData>
  <sheetProtection sheet="1" formatColumns="0" formatRows="0" objects="1" scenarios="1" spinCount="10" saltValue="Z2DZnT4cbNf1oksDJjUQzlyc9JHHrr+RcpdxDU325ODhNCLreNgKvfUxoj+0FfRX7Kvj0zCLJktK692RaeAgGA==" hashValue="Fy7Rzs9ivdGBoKmJcCGXm4ojRrqqoudY7os+xFdygaSp2qk6tBsKwmmh9yJ3+ImoRoISfrMy7MxH91sg3cf2Ng==" algorithmName="SHA-512" password="CC35"/>
  <mergeCells count="58"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C2:AP2"/>
    <mergeCell ref="C4:AP4"/>
    <mergeCell ref="AR2:BE2"/>
    <mergeCell ref="K5:AO5"/>
    <mergeCell ref="AK33:AO33"/>
    <mergeCell ref="AG94:AM94"/>
    <mergeCell ref="AG91:AM91"/>
    <mergeCell ref="AN91:AP91"/>
    <mergeCell ref="AG92:AM92"/>
    <mergeCell ref="AN92:AP92"/>
    <mergeCell ref="AG93:AM93"/>
    <mergeCell ref="AN93:AP93"/>
    <mergeCell ref="AN94:AP94"/>
    <mergeCell ref="AG90:AM90"/>
    <mergeCell ref="AN90:AP90"/>
    <mergeCell ref="AG96:AM96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D88:H88"/>
    <mergeCell ref="J88:AF88"/>
    <mergeCell ref="D92:AB92"/>
    <mergeCell ref="D93:AB93"/>
    <mergeCell ref="D94:AB94"/>
    <mergeCell ref="AM82:AP82"/>
    <mergeCell ref="AS82:AT84"/>
    <mergeCell ref="AM83:AP83"/>
    <mergeCell ref="AG85:AM85"/>
    <mergeCell ref="AN85:AP85"/>
    <mergeCell ref="AN88:AP88"/>
    <mergeCell ref="AG88:AM88"/>
    <mergeCell ref="AG87:AM87"/>
    <mergeCell ref="AN87:AP87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SO 01 - Architektonicko s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0"/>
      <c r="B1" s="14"/>
      <c r="C1" s="14"/>
      <c r="D1" s="15" t="s">
        <v>1</v>
      </c>
      <c r="E1" s="14"/>
      <c r="F1" s="16" t="s">
        <v>98</v>
      </c>
      <c r="G1" s="16"/>
      <c r="H1" s="151" t="s">
        <v>99</v>
      </c>
      <c r="I1" s="151"/>
      <c r="J1" s="151"/>
      <c r="K1" s="151"/>
      <c r="L1" s="16" t="s">
        <v>100</v>
      </c>
      <c r="M1" s="14"/>
      <c r="N1" s="14"/>
      <c r="O1" s="15" t="s">
        <v>101</v>
      </c>
      <c r="P1" s="14"/>
      <c r="Q1" s="14"/>
      <c r="R1" s="14"/>
      <c r="S1" s="16" t="s">
        <v>102</v>
      </c>
      <c r="T1" s="16"/>
      <c r="U1" s="150"/>
      <c r="V1" s="150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S2" s="22" t="s">
        <v>8</v>
      </c>
      <c r="AT2" s="23" t="s">
        <v>88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103</v>
      </c>
    </row>
    <row r="4" ht="36.96" customHeight="1">
      <c r="B4" s="27"/>
      <c r="C4" s="28" t="s">
        <v>104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T4" s="21" t="s">
        <v>13</v>
      </c>
      <c r="AT4" s="23" t="s">
        <v>6</v>
      </c>
    </row>
    <row r="5" ht="6.96" customHeight="1">
      <c r="B5" s="27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0"/>
    </row>
    <row r="6" ht="25.44" customHeight="1">
      <c r="B6" s="27"/>
      <c r="C6" s="32"/>
      <c r="D6" s="39" t="s">
        <v>18</v>
      </c>
      <c r="E6" s="32"/>
      <c r="F6" s="152" t="str">
        <f>'Rekapitulace stavby'!K6</f>
        <v>KHS MSK - stavební úpravy budovy - pracoviště Nový Jičín, Dolní předměstí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2"/>
      <c r="R6" s="30"/>
    </row>
    <row r="7" s="1" customFormat="1" ht="32.88" customHeight="1">
      <c r="B7" s="47"/>
      <c r="C7" s="48"/>
      <c r="D7" s="36" t="s">
        <v>105</v>
      </c>
      <c r="E7" s="48"/>
      <c r="F7" s="37" t="s">
        <v>106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</row>
    <row r="8" s="1" customFormat="1" ht="14.4" customHeight="1">
      <c r="B8" s="47"/>
      <c r="C8" s="48"/>
      <c r="D8" s="39" t="s">
        <v>20</v>
      </c>
      <c r="E8" s="48"/>
      <c r="F8" s="34" t="s">
        <v>21</v>
      </c>
      <c r="G8" s="48"/>
      <c r="H8" s="48"/>
      <c r="I8" s="48"/>
      <c r="J8" s="48"/>
      <c r="K8" s="48"/>
      <c r="L8" s="48"/>
      <c r="M8" s="39" t="s">
        <v>22</v>
      </c>
      <c r="N8" s="48"/>
      <c r="O8" s="34" t="s">
        <v>21</v>
      </c>
      <c r="P8" s="48"/>
      <c r="Q8" s="48"/>
      <c r="R8" s="49"/>
    </row>
    <row r="9" s="1" customFormat="1" ht="14.4" customHeight="1">
      <c r="B9" s="47"/>
      <c r="C9" s="48"/>
      <c r="D9" s="39" t="s">
        <v>23</v>
      </c>
      <c r="E9" s="48"/>
      <c r="F9" s="34" t="s">
        <v>24</v>
      </c>
      <c r="G9" s="48"/>
      <c r="H9" s="48"/>
      <c r="I9" s="48"/>
      <c r="J9" s="48"/>
      <c r="K9" s="48"/>
      <c r="L9" s="48"/>
      <c r="M9" s="39" t="s">
        <v>25</v>
      </c>
      <c r="N9" s="48"/>
      <c r="O9" s="153" t="str">
        <f>'Rekapitulace stavby'!AN8</f>
        <v>27. 3. 2019</v>
      </c>
      <c r="P9" s="91"/>
      <c r="Q9" s="48"/>
      <c r="R9" s="49"/>
    </row>
    <row r="10" s="1" customFormat="1" ht="10.8" customHeight="1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</row>
    <row r="11" s="1" customFormat="1" ht="14.4" customHeight="1">
      <c r="B11" s="47"/>
      <c r="C11" s="48"/>
      <c r="D11" s="39" t="s">
        <v>27</v>
      </c>
      <c r="E11" s="48"/>
      <c r="F11" s="48"/>
      <c r="G11" s="48"/>
      <c r="H11" s="48"/>
      <c r="I11" s="48"/>
      <c r="J11" s="48"/>
      <c r="K11" s="48"/>
      <c r="L11" s="48"/>
      <c r="M11" s="39" t="s">
        <v>28</v>
      </c>
      <c r="N11" s="48"/>
      <c r="O11" s="34" t="s">
        <v>29</v>
      </c>
      <c r="P11" s="34"/>
      <c r="Q11" s="48"/>
      <c r="R11" s="49"/>
    </row>
    <row r="12" s="1" customFormat="1" ht="18" customHeight="1">
      <c r="B12" s="47"/>
      <c r="C12" s="48"/>
      <c r="D12" s="48"/>
      <c r="E12" s="34" t="s">
        <v>30</v>
      </c>
      <c r="F12" s="48"/>
      <c r="G12" s="48"/>
      <c r="H12" s="48"/>
      <c r="I12" s="48"/>
      <c r="J12" s="48"/>
      <c r="K12" s="48"/>
      <c r="L12" s="48"/>
      <c r="M12" s="39" t="s">
        <v>31</v>
      </c>
      <c r="N12" s="48"/>
      <c r="O12" s="34" t="s">
        <v>21</v>
      </c>
      <c r="P12" s="34"/>
      <c r="Q12" s="48"/>
      <c r="R12" s="49"/>
    </row>
    <row r="13" s="1" customFormat="1" ht="6.96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="1" customFormat="1" ht="14.4" customHeight="1">
      <c r="B14" s="47"/>
      <c r="C14" s="48"/>
      <c r="D14" s="39" t="s">
        <v>32</v>
      </c>
      <c r="E14" s="48"/>
      <c r="F14" s="48"/>
      <c r="G14" s="48"/>
      <c r="H14" s="48"/>
      <c r="I14" s="48"/>
      <c r="J14" s="48"/>
      <c r="K14" s="48"/>
      <c r="L14" s="48"/>
      <c r="M14" s="39" t="s">
        <v>28</v>
      </c>
      <c r="N14" s="48"/>
      <c r="O14" s="40" t="str">
        <f>IF('Rekapitulace stavby'!AN13="","",'Rekapitulace stavby'!AN13)</f>
        <v>Vyplň údaj</v>
      </c>
      <c r="P14" s="34"/>
      <c r="Q14" s="48"/>
      <c r="R14" s="49"/>
    </row>
    <row r="15" s="1" customFormat="1" ht="18" customHeight="1">
      <c r="B15" s="47"/>
      <c r="C15" s="48"/>
      <c r="D15" s="48"/>
      <c r="E15" s="40" t="str">
        <f>IF('Rekapitulace stavby'!E14="","",'Rekapitulace stavby'!E14)</f>
        <v>Vyplň údaj</v>
      </c>
      <c r="F15" s="154"/>
      <c r="G15" s="154"/>
      <c r="H15" s="154"/>
      <c r="I15" s="154"/>
      <c r="J15" s="154"/>
      <c r="K15" s="154"/>
      <c r="L15" s="154"/>
      <c r="M15" s="39" t="s">
        <v>31</v>
      </c>
      <c r="N15" s="48"/>
      <c r="O15" s="40" t="str">
        <f>IF('Rekapitulace stavby'!AN14="","",'Rekapitulace stavby'!AN14)</f>
        <v>Vyplň údaj</v>
      </c>
      <c r="P15" s="34"/>
      <c r="Q15" s="48"/>
      <c r="R15" s="49"/>
    </row>
    <row r="16" s="1" customFormat="1" ht="6.96" customHeight="1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</row>
    <row r="17" s="1" customFormat="1" ht="14.4" customHeight="1">
      <c r="B17" s="47"/>
      <c r="C17" s="48"/>
      <c r="D17" s="39" t="s">
        <v>34</v>
      </c>
      <c r="E17" s="48"/>
      <c r="F17" s="48"/>
      <c r="G17" s="48"/>
      <c r="H17" s="48"/>
      <c r="I17" s="48"/>
      <c r="J17" s="48"/>
      <c r="K17" s="48"/>
      <c r="L17" s="48"/>
      <c r="M17" s="39" t="s">
        <v>28</v>
      </c>
      <c r="N17" s="48"/>
      <c r="O17" s="34" t="s">
        <v>35</v>
      </c>
      <c r="P17" s="34"/>
      <c r="Q17" s="48"/>
      <c r="R17" s="49"/>
    </row>
    <row r="18" s="1" customFormat="1" ht="18" customHeight="1">
      <c r="B18" s="47"/>
      <c r="C18" s="48"/>
      <c r="D18" s="48"/>
      <c r="E18" s="34" t="s">
        <v>36</v>
      </c>
      <c r="F18" s="48"/>
      <c r="G18" s="48"/>
      <c r="H18" s="48"/>
      <c r="I18" s="48"/>
      <c r="J18" s="48"/>
      <c r="K18" s="48"/>
      <c r="L18" s="48"/>
      <c r="M18" s="39" t="s">
        <v>31</v>
      </c>
      <c r="N18" s="48"/>
      <c r="O18" s="34" t="s">
        <v>21</v>
      </c>
      <c r="P18" s="34"/>
      <c r="Q18" s="48"/>
      <c r="R18" s="49"/>
    </row>
    <row r="19" s="1" customFormat="1" ht="6.96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="1" customFormat="1" ht="14.4" customHeight="1">
      <c r="B20" s="47"/>
      <c r="C20" s="48"/>
      <c r="D20" s="39" t="s">
        <v>38</v>
      </c>
      <c r="E20" s="48"/>
      <c r="F20" s="48"/>
      <c r="G20" s="48"/>
      <c r="H20" s="48"/>
      <c r="I20" s="48"/>
      <c r="J20" s="48"/>
      <c r="K20" s="48"/>
      <c r="L20" s="48"/>
      <c r="M20" s="39" t="s">
        <v>28</v>
      </c>
      <c r="N20" s="48"/>
      <c r="O20" s="34" t="str">
        <f>IF('Rekapitulace stavby'!AN19="","",'Rekapitulace stavby'!AN19)</f>
        <v/>
      </c>
      <c r="P20" s="34"/>
      <c r="Q20" s="48"/>
      <c r="R20" s="49"/>
    </row>
    <row r="21" s="1" customFormat="1" ht="18" customHeight="1">
      <c r="B21" s="47"/>
      <c r="C21" s="48"/>
      <c r="D21" s="48"/>
      <c r="E21" s="34" t="str">
        <f>IF('Rekapitulace stavby'!E20="","",'Rekapitulace stavby'!E20)</f>
        <v xml:space="preserve"> </v>
      </c>
      <c r="F21" s="48"/>
      <c r="G21" s="48"/>
      <c r="H21" s="48"/>
      <c r="I21" s="48"/>
      <c r="J21" s="48"/>
      <c r="K21" s="48"/>
      <c r="L21" s="48"/>
      <c r="M21" s="39" t="s">
        <v>31</v>
      </c>
      <c r="N21" s="48"/>
      <c r="O21" s="34" t="str">
        <f>IF('Rekapitulace stavby'!AN20="","",'Rekapitulace stavby'!AN20)</f>
        <v/>
      </c>
      <c r="P21" s="34"/>
      <c r="Q21" s="48"/>
      <c r="R21" s="49"/>
    </row>
    <row r="22" s="1" customFormat="1" ht="6.96" customHeight="1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="1" customFormat="1" ht="14.4" customHeight="1">
      <c r="B23" s="47"/>
      <c r="C23" s="48"/>
      <c r="D23" s="39" t="s">
        <v>39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="1" customFormat="1" ht="16.5" customHeight="1">
      <c r="B24" s="47"/>
      <c r="C24" s="48"/>
      <c r="D24" s="48"/>
      <c r="E24" s="43" t="s">
        <v>21</v>
      </c>
      <c r="F24" s="43"/>
      <c r="G24" s="43"/>
      <c r="H24" s="43"/>
      <c r="I24" s="43"/>
      <c r="J24" s="43"/>
      <c r="K24" s="43"/>
      <c r="L24" s="43"/>
      <c r="M24" s="48"/>
      <c r="N24" s="48"/>
      <c r="O24" s="48"/>
      <c r="P24" s="48"/>
      <c r="Q24" s="48"/>
      <c r="R24" s="49"/>
    </row>
    <row r="25" s="1" customFormat="1" ht="6.96" customHeight="1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="1" customFormat="1" ht="6.96" customHeight="1">
      <c r="B26" s="47"/>
      <c r="C26" s="4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48"/>
      <c r="R26" s="49"/>
    </row>
    <row r="27" s="1" customFormat="1" ht="14.4" customHeight="1">
      <c r="B27" s="47"/>
      <c r="C27" s="48"/>
      <c r="D27" s="155" t="s">
        <v>107</v>
      </c>
      <c r="E27" s="48"/>
      <c r="F27" s="48"/>
      <c r="G27" s="48"/>
      <c r="H27" s="48"/>
      <c r="I27" s="48"/>
      <c r="J27" s="48"/>
      <c r="K27" s="48"/>
      <c r="L27" s="48"/>
      <c r="M27" s="46">
        <f>N88</f>
        <v>0</v>
      </c>
      <c r="N27" s="46"/>
      <c r="O27" s="46"/>
      <c r="P27" s="46"/>
      <c r="Q27" s="48"/>
      <c r="R27" s="49"/>
    </row>
    <row r="28" s="1" customFormat="1" ht="14.4" customHeight="1">
      <c r="B28" s="47"/>
      <c r="C28" s="48"/>
      <c r="D28" s="45" t="s">
        <v>92</v>
      </c>
      <c r="E28" s="48"/>
      <c r="F28" s="48"/>
      <c r="G28" s="48"/>
      <c r="H28" s="48"/>
      <c r="I28" s="48"/>
      <c r="J28" s="48"/>
      <c r="K28" s="48"/>
      <c r="L28" s="48"/>
      <c r="M28" s="46">
        <f>N106</f>
        <v>0</v>
      </c>
      <c r="N28" s="46"/>
      <c r="O28" s="46"/>
      <c r="P28" s="46"/>
      <c r="Q28" s="48"/>
      <c r="R28" s="49"/>
    </row>
    <row r="29" s="1" customFormat="1" ht="6.96" customHeight="1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="1" customFormat="1" ht="25.44" customHeight="1">
      <c r="B30" s="47"/>
      <c r="C30" s="48"/>
      <c r="D30" s="156" t="s">
        <v>42</v>
      </c>
      <c r="E30" s="48"/>
      <c r="F30" s="48"/>
      <c r="G30" s="48"/>
      <c r="H30" s="48"/>
      <c r="I30" s="48"/>
      <c r="J30" s="48"/>
      <c r="K30" s="48"/>
      <c r="L30" s="48"/>
      <c r="M30" s="157">
        <f>ROUND(M27+M28,2)</f>
        <v>0</v>
      </c>
      <c r="N30" s="48"/>
      <c r="O30" s="48"/>
      <c r="P30" s="48"/>
      <c r="Q30" s="48"/>
      <c r="R30" s="49"/>
    </row>
    <row r="31" s="1" customFormat="1" ht="6.96" customHeight="1">
      <c r="B31" s="47"/>
      <c r="C31" s="4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48"/>
      <c r="R31" s="49"/>
    </row>
    <row r="32" s="1" customFormat="1" ht="14.4" customHeight="1">
      <c r="B32" s="47"/>
      <c r="C32" s="48"/>
      <c r="D32" s="55" t="s">
        <v>43</v>
      </c>
      <c r="E32" s="55" t="s">
        <v>44</v>
      </c>
      <c r="F32" s="56">
        <v>0.20999999999999999</v>
      </c>
      <c r="G32" s="158" t="s">
        <v>45</v>
      </c>
      <c r="H32" s="159">
        <f>ROUND((((SUM(BE106:BE113)+SUM(BE131:BE318))+SUM(BE320:BE324))),2)</f>
        <v>0</v>
      </c>
      <c r="I32" s="48"/>
      <c r="J32" s="48"/>
      <c r="K32" s="48"/>
      <c r="L32" s="48"/>
      <c r="M32" s="159">
        <f>ROUND(((ROUND((SUM(BE106:BE113)+SUM(BE131:BE318)), 2)*F32)+SUM(BE320:BE324)*F32),2)</f>
        <v>0</v>
      </c>
      <c r="N32" s="48"/>
      <c r="O32" s="48"/>
      <c r="P32" s="48"/>
      <c r="Q32" s="48"/>
      <c r="R32" s="49"/>
    </row>
    <row r="33" s="1" customFormat="1" ht="14.4" customHeight="1">
      <c r="B33" s="47"/>
      <c r="C33" s="48"/>
      <c r="D33" s="48"/>
      <c r="E33" s="55" t="s">
        <v>46</v>
      </c>
      <c r="F33" s="56">
        <v>0.14999999999999999</v>
      </c>
      <c r="G33" s="158" t="s">
        <v>45</v>
      </c>
      <c r="H33" s="159">
        <f>ROUND((((SUM(BF106:BF113)+SUM(BF131:BF318))+SUM(BF320:BF324))),2)</f>
        <v>0</v>
      </c>
      <c r="I33" s="48"/>
      <c r="J33" s="48"/>
      <c r="K33" s="48"/>
      <c r="L33" s="48"/>
      <c r="M33" s="159">
        <f>ROUND(((ROUND((SUM(BF106:BF113)+SUM(BF131:BF318)), 2)*F33)+SUM(BF320:BF324)*F33),2)</f>
        <v>0</v>
      </c>
      <c r="N33" s="48"/>
      <c r="O33" s="48"/>
      <c r="P33" s="48"/>
      <c r="Q33" s="48"/>
      <c r="R33" s="49"/>
    </row>
    <row r="34" hidden="1" s="1" customFormat="1" ht="14.4" customHeight="1">
      <c r="B34" s="47"/>
      <c r="C34" s="48"/>
      <c r="D34" s="48"/>
      <c r="E34" s="55" t="s">
        <v>47</v>
      </c>
      <c r="F34" s="56">
        <v>0.20999999999999999</v>
      </c>
      <c r="G34" s="158" t="s">
        <v>45</v>
      </c>
      <c r="H34" s="159">
        <f>ROUND((((SUM(BG106:BG113)+SUM(BG131:BG318))+SUM(BG320:BG324))),2)</f>
        <v>0</v>
      </c>
      <c r="I34" s="48"/>
      <c r="J34" s="48"/>
      <c r="K34" s="48"/>
      <c r="L34" s="48"/>
      <c r="M34" s="159">
        <v>0</v>
      </c>
      <c r="N34" s="48"/>
      <c r="O34" s="48"/>
      <c r="P34" s="48"/>
      <c r="Q34" s="48"/>
      <c r="R34" s="49"/>
    </row>
    <row r="35" hidden="1" s="1" customFormat="1" ht="14.4" customHeight="1">
      <c r="B35" s="47"/>
      <c r="C35" s="48"/>
      <c r="D35" s="48"/>
      <c r="E35" s="55" t="s">
        <v>48</v>
      </c>
      <c r="F35" s="56">
        <v>0.14999999999999999</v>
      </c>
      <c r="G35" s="158" t="s">
        <v>45</v>
      </c>
      <c r="H35" s="159">
        <f>ROUND((((SUM(BH106:BH113)+SUM(BH131:BH318))+SUM(BH320:BH324))),2)</f>
        <v>0</v>
      </c>
      <c r="I35" s="48"/>
      <c r="J35" s="48"/>
      <c r="K35" s="48"/>
      <c r="L35" s="48"/>
      <c r="M35" s="159">
        <v>0</v>
      </c>
      <c r="N35" s="48"/>
      <c r="O35" s="48"/>
      <c r="P35" s="48"/>
      <c r="Q35" s="48"/>
      <c r="R35" s="49"/>
    </row>
    <row r="36" hidden="1" s="1" customFormat="1" ht="14.4" customHeight="1">
      <c r="B36" s="47"/>
      <c r="C36" s="48"/>
      <c r="D36" s="48"/>
      <c r="E36" s="55" t="s">
        <v>49</v>
      </c>
      <c r="F36" s="56">
        <v>0</v>
      </c>
      <c r="G36" s="158" t="s">
        <v>45</v>
      </c>
      <c r="H36" s="159">
        <f>ROUND((((SUM(BI106:BI113)+SUM(BI131:BI318))+SUM(BI320:BI324))),2)</f>
        <v>0</v>
      </c>
      <c r="I36" s="48"/>
      <c r="J36" s="48"/>
      <c r="K36" s="48"/>
      <c r="L36" s="48"/>
      <c r="M36" s="159">
        <v>0</v>
      </c>
      <c r="N36" s="48"/>
      <c r="O36" s="48"/>
      <c r="P36" s="48"/>
      <c r="Q36" s="48"/>
      <c r="R36" s="49"/>
    </row>
    <row r="37" s="1" customFormat="1" ht="6.96" customHeight="1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="1" customFormat="1" ht="25.44" customHeight="1">
      <c r="B38" s="47"/>
      <c r="C38" s="148"/>
      <c r="D38" s="160" t="s">
        <v>50</v>
      </c>
      <c r="E38" s="104"/>
      <c r="F38" s="104"/>
      <c r="G38" s="161" t="s">
        <v>51</v>
      </c>
      <c r="H38" s="162" t="s">
        <v>52</v>
      </c>
      <c r="I38" s="104"/>
      <c r="J38" s="104"/>
      <c r="K38" s="104"/>
      <c r="L38" s="163">
        <f>SUM(M30:M36)</f>
        <v>0</v>
      </c>
      <c r="M38" s="163"/>
      <c r="N38" s="163"/>
      <c r="O38" s="163"/>
      <c r="P38" s="164"/>
      <c r="Q38" s="148"/>
      <c r="R38" s="49"/>
    </row>
    <row r="39" s="1" customFormat="1" ht="14.4" customHeight="1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="1" customFormat="1" ht="14.4" customHeight="1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0"/>
    </row>
    <row r="49">
      <c r="B49" s="2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0"/>
    </row>
    <row r="50" s="1" customFormat="1">
      <c r="B50" s="47"/>
      <c r="C50" s="48"/>
      <c r="D50" s="67" t="s">
        <v>53</v>
      </c>
      <c r="E50" s="68"/>
      <c r="F50" s="68"/>
      <c r="G50" s="68"/>
      <c r="H50" s="69"/>
      <c r="I50" s="48"/>
      <c r="J50" s="67" t="s">
        <v>54</v>
      </c>
      <c r="K50" s="68"/>
      <c r="L50" s="68"/>
      <c r="M50" s="68"/>
      <c r="N50" s="68"/>
      <c r="O50" s="68"/>
      <c r="P50" s="69"/>
      <c r="Q50" s="48"/>
      <c r="R50" s="49"/>
    </row>
    <row r="51">
      <c r="B51" s="27"/>
      <c r="C51" s="32"/>
      <c r="D51" s="70"/>
      <c r="E51" s="32"/>
      <c r="F51" s="32"/>
      <c r="G51" s="32"/>
      <c r="H51" s="71"/>
      <c r="I51" s="32"/>
      <c r="J51" s="70"/>
      <c r="K51" s="32"/>
      <c r="L51" s="32"/>
      <c r="M51" s="32"/>
      <c r="N51" s="32"/>
      <c r="O51" s="32"/>
      <c r="P51" s="71"/>
      <c r="Q51" s="32"/>
      <c r="R51" s="30"/>
    </row>
    <row r="52">
      <c r="B52" s="27"/>
      <c r="C52" s="32"/>
      <c r="D52" s="70"/>
      <c r="E52" s="32"/>
      <c r="F52" s="32"/>
      <c r="G52" s="32"/>
      <c r="H52" s="71"/>
      <c r="I52" s="32"/>
      <c r="J52" s="70"/>
      <c r="K52" s="32"/>
      <c r="L52" s="32"/>
      <c r="M52" s="32"/>
      <c r="N52" s="32"/>
      <c r="O52" s="32"/>
      <c r="P52" s="71"/>
      <c r="Q52" s="32"/>
      <c r="R52" s="30"/>
    </row>
    <row r="53">
      <c r="B53" s="27"/>
      <c r="C53" s="32"/>
      <c r="D53" s="70"/>
      <c r="E53" s="32"/>
      <c r="F53" s="32"/>
      <c r="G53" s="32"/>
      <c r="H53" s="71"/>
      <c r="I53" s="32"/>
      <c r="J53" s="70"/>
      <c r="K53" s="32"/>
      <c r="L53" s="32"/>
      <c r="M53" s="32"/>
      <c r="N53" s="32"/>
      <c r="O53" s="32"/>
      <c r="P53" s="71"/>
      <c r="Q53" s="32"/>
      <c r="R53" s="30"/>
    </row>
    <row r="54">
      <c r="B54" s="27"/>
      <c r="C54" s="32"/>
      <c r="D54" s="70"/>
      <c r="E54" s="32"/>
      <c r="F54" s="32"/>
      <c r="G54" s="32"/>
      <c r="H54" s="71"/>
      <c r="I54" s="32"/>
      <c r="J54" s="70"/>
      <c r="K54" s="32"/>
      <c r="L54" s="32"/>
      <c r="M54" s="32"/>
      <c r="N54" s="32"/>
      <c r="O54" s="32"/>
      <c r="P54" s="71"/>
      <c r="Q54" s="32"/>
      <c r="R54" s="30"/>
    </row>
    <row r="55">
      <c r="B55" s="27"/>
      <c r="C55" s="32"/>
      <c r="D55" s="70"/>
      <c r="E55" s="32"/>
      <c r="F55" s="32"/>
      <c r="G55" s="32"/>
      <c r="H55" s="71"/>
      <c r="I55" s="32"/>
      <c r="J55" s="70"/>
      <c r="K55" s="32"/>
      <c r="L55" s="32"/>
      <c r="M55" s="32"/>
      <c r="N55" s="32"/>
      <c r="O55" s="32"/>
      <c r="P55" s="71"/>
      <c r="Q55" s="32"/>
      <c r="R55" s="30"/>
    </row>
    <row r="56">
      <c r="B56" s="27"/>
      <c r="C56" s="32"/>
      <c r="D56" s="70"/>
      <c r="E56" s="32"/>
      <c r="F56" s="32"/>
      <c r="G56" s="32"/>
      <c r="H56" s="71"/>
      <c r="I56" s="32"/>
      <c r="J56" s="70"/>
      <c r="K56" s="32"/>
      <c r="L56" s="32"/>
      <c r="M56" s="32"/>
      <c r="N56" s="32"/>
      <c r="O56" s="32"/>
      <c r="P56" s="71"/>
      <c r="Q56" s="32"/>
      <c r="R56" s="30"/>
    </row>
    <row r="57">
      <c r="B57" s="27"/>
      <c r="C57" s="32"/>
      <c r="D57" s="70"/>
      <c r="E57" s="32"/>
      <c r="F57" s="32"/>
      <c r="G57" s="32"/>
      <c r="H57" s="71"/>
      <c r="I57" s="32"/>
      <c r="J57" s="70"/>
      <c r="K57" s="32"/>
      <c r="L57" s="32"/>
      <c r="M57" s="32"/>
      <c r="N57" s="32"/>
      <c r="O57" s="32"/>
      <c r="P57" s="71"/>
      <c r="Q57" s="32"/>
      <c r="R57" s="30"/>
    </row>
    <row r="58">
      <c r="B58" s="27"/>
      <c r="C58" s="32"/>
      <c r="D58" s="70"/>
      <c r="E58" s="32"/>
      <c r="F58" s="32"/>
      <c r="G58" s="32"/>
      <c r="H58" s="71"/>
      <c r="I58" s="32"/>
      <c r="J58" s="70"/>
      <c r="K58" s="32"/>
      <c r="L58" s="32"/>
      <c r="M58" s="32"/>
      <c r="N58" s="32"/>
      <c r="O58" s="32"/>
      <c r="P58" s="71"/>
      <c r="Q58" s="32"/>
      <c r="R58" s="30"/>
    </row>
    <row r="59" s="1" customFormat="1">
      <c r="B59" s="47"/>
      <c r="C59" s="48"/>
      <c r="D59" s="72" t="s">
        <v>55</v>
      </c>
      <c r="E59" s="73"/>
      <c r="F59" s="73"/>
      <c r="G59" s="74" t="s">
        <v>56</v>
      </c>
      <c r="H59" s="75"/>
      <c r="I59" s="48"/>
      <c r="J59" s="72" t="s">
        <v>55</v>
      </c>
      <c r="K59" s="73"/>
      <c r="L59" s="73"/>
      <c r="M59" s="73"/>
      <c r="N59" s="74" t="s">
        <v>56</v>
      </c>
      <c r="O59" s="73"/>
      <c r="P59" s="75"/>
      <c r="Q59" s="48"/>
      <c r="R59" s="49"/>
    </row>
    <row r="60">
      <c r="B60" s="27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0"/>
    </row>
    <row r="61" s="1" customFormat="1">
      <c r="B61" s="47"/>
      <c r="C61" s="48"/>
      <c r="D61" s="67" t="s">
        <v>57</v>
      </c>
      <c r="E61" s="68"/>
      <c r="F61" s="68"/>
      <c r="G61" s="68"/>
      <c r="H61" s="69"/>
      <c r="I61" s="48"/>
      <c r="J61" s="67" t="s">
        <v>58</v>
      </c>
      <c r="K61" s="68"/>
      <c r="L61" s="68"/>
      <c r="M61" s="68"/>
      <c r="N61" s="68"/>
      <c r="O61" s="68"/>
      <c r="P61" s="69"/>
      <c r="Q61" s="48"/>
      <c r="R61" s="49"/>
    </row>
    <row r="62">
      <c r="B62" s="27"/>
      <c r="C62" s="32"/>
      <c r="D62" s="70"/>
      <c r="E62" s="32"/>
      <c r="F62" s="32"/>
      <c r="G62" s="32"/>
      <c r="H62" s="71"/>
      <c r="I62" s="32"/>
      <c r="J62" s="70"/>
      <c r="K62" s="32"/>
      <c r="L62" s="32"/>
      <c r="M62" s="32"/>
      <c r="N62" s="32"/>
      <c r="O62" s="32"/>
      <c r="P62" s="71"/>
      <c r="Q62" s="32"/>
      <c r="R62" s="30"/>
    </row>
    <row r="63">
      <c r="B63" s="27"/>
      <c r="C63" s="32"/>
      <c r="D63" s="70"/>
      <c r="E63" s="32"/>
      <c r="F63" s="32"/>
      <c r="G63" s="32"/>
      <c r="H63" s="71"/>
      <c r="I63" s="32"/>
      <c r="J63" s="70"/>
      <c r="K63" s="32"/>
      <c r="L63" s="32"/>
      <c r="M63" s="32"/>
      <c r="N63" s="32"/>
      <c r="O63" s="32"/>
      <c r="P63" s="71"/>
      <c r="Q63" s="32"/>
      <c r="R63" s="30"/>
    </row>
    <row r="64">
      <c r="B64" s="27"/>
      <c r="C64" s="32"/>
      <c r="D64" s="70"/>
      <c r="E64" s="32"/>
      <c r="F64" s="32"/>
      <c r="G64" s="32"/>
      <c r="H64" s="71"/>
      <c r="I64" s="32"/>
      <c r="J64" s="70"/>
      <c r="K64" s="32"/>
      <c r="L64" s="32"/>
      <c r="M64" s="32"/>
      <c r="N64" s="32"/>
      <c r="O64" s="32"/>
      <c r="P64" s="71"/>
      <c r="Q64" s="32"/>
      <c r="R64" s="30"/>
    </row>
    <row r="65">
      <c r="B65" s="27"/>
      <c r="C65" s="32"/>
      <c r="D65" s="70"/>
      <c r="E65" s="32"/>
      <c r="F65" s="32"/>
      <c r="G65" s="32"/>
      <c r="H65" s="71"/>
      <c r="I65" s="32"/>
      <c r="J65" s="70"/>
      <c r="K65" s="32"/>
      <c r="L65" s="32"/>
      <c r="M65" s="32"/>
      <c r="N65" s="32"/>
      <c r="O65" s="32"/>
      <c r="P65" s="71"/>
      <c r="Q65" s="32"/>
      <c r="R65" s="30"/>
    </row>
    <row r="66">
      <c r="B66" s="27"/>
      <c r="C66" s="32"/>
      <c r="D66" s="70"/>
      <c r="E66" s="32"/>
      <c r="F66" s="32"/>
      <c r="G66" s="32"/>
      <c r="H66" s="71"/>
      <c r="I66" s="32"/>
      <c r="J66" s="70"/>
      <c r="K66" s="32"/>
      <c r="L66" s="32"/>
      <c r="M66" s="32"/>
      <c r="N66" s="32"/>
      <c r="O66" s="32"/>
      <c r="P66" s="71"/>
      <c r="Q66" s="32"/>
      <c r="R66" s="30"/>
    </row>
    <row r="67">
      <c r="B67" s="27"/>
      <c r="C67" s="32"/>
      <c r="D67" s="70"/>
      <c r="E67" s="32"/>
      <c r="F67" s="32"/>
      <c r="G67" s="32"/>
      <c r="H67" s="71"/>
      <c r="I67" s="32"/>
      <c r="J67" s="70"/>
      <c r="K67" s="32"/>
      <c r="L67" s="32"/>
      <c r="M67" s="32"/>
      <c r="N67" s="32"/>
      <c r="O67" s="32"/>
      <c r="P67" s="71"/>
      <c r="Q67" s="32"/>
      <c r="R67" s="30"/>
    </row>
    <row r="68">
      <c r="B68" s="27"/>
      <c r="C68" s="32"/>
      <c r="D68" s="70"/>
      <c r="E68" s="32"/>
      <c r="F68" s="32"/>
      <c r="G68" s="32"/>
      <c r="H68" s="71"/>
      <c r="I68" s="32"/>
      <c r="J68" s="70"/>
      <c r="K68" s="32"/>
      <c r="L68" s="32"/>
      <c r="M68" s="32"/>
      <c r="N68" s="32"/>
      <c r="O68" s="32"/>
      <c r="P68" s="71"/>
      <c r="Q68" s="32"/>
      <c r="R68" s="30"/>
    </row>
    <row r="69">
      <c r="B69" s="27"/>
      <c r="C69" s="32"/>
      <c r="D69" s="70"/>
      <c r="E69" s="32"/>
      <c r="F69" s="32"/>
      <c r="G69" s="32"/>
      <c r="H69" s="71"/>
      <c r="I69" s="32"/>
      <c r="J69" s="70"/>
      <c r="K69" s="32"/>
      <c r="L69" s="32"/>
      <c r="M69" s="32"/>
      <c r="N69" s="32"/>
      <c r="O69" s="32"/>
      <c r="P69" s="71"/>
      <c r="Q69" s="32"/>
      <c r="R69" s="30"/>
    </row>
    <row r="70" s="1" customFormat="1">
      <c r="B70" s="47"/>
      <c r="C70" s="48"/>
      <c r="D70" s="72" t="s">
        <v>55</v>
      </c>
      <c r="E70" s="73"/>
      <c r="F70" s="73"/>
      <c r="G70" s="74" t="s">
        <v>56</v>
      </c>
      <c r="H70" s="75"/>
      <c r="I70" s="48"/>
      <c r="J70" s="72" t="s">
        <v>55</v>
      </c>
      <c r="K70" s="73"/>
      <c r="L70" s="73"/>
      <c r="M70" s="73"/>
      <c r="N70" s="74" t="s">
        <v>56</v>
      </c>
      <c r="O70" s="73"/>
      <c r="P70" s="75"/>
      <c r="Q70" s="48"/>
      <c r="R70" s="49"/>
    </row>
    <row r="71" s="1" customFormat="1" ht="14.4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</row>
    <row r="75" s="1" customFormat="1" ht="6.96" customHeight="1">
      <c r="B75" s="165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7"/>
    </row>
    <row r="76" s="1" customFormat="1" ht="36.96" customHeight="1">
      <c r="B76" s="47"/>
      <c r="C76" s="28" t="s">
        <v>108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49"/>
      <c r="T76" s="168"/>
      <c r="U76" s="168"/>
    </row>
    <row r="77" s="1" customFormat="1" ht="6.96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9"/>
      <c r="T77" s="168"/>
      <c r="U77" s="168"/>
    </row>
    <row r="78" s="1" customFormat="1" ht="30" customHeight="1">
      <c r="B78" s="47"/>
      <c r="C78" s="39" t="s">
        <v>18</v>
      </c>
      <c r="D78" s="48"/>
      <c r="E78" s="48"/>
      <c r="F78" s="152" t="str">
        <f>F6</f>
        <v>KHS MSK - stavební úpravy budovy - pracoviště Nový Jičín, Dolní předměstí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8"/>
      <c r="R78" s="49"/>
      <c r="T78" s="168"/>
      <c r="U78" s="168"/>
    </row>
    <row r="79" s="1" customFormat="1" ht="36.96" customHeight="1">
      <c r="B79" s="47"/>
      <c r="C79" s="86" t="s">
        <v>105</v>
      </c>
      <c r="D79" s="48"/>
      <c r="E79" s="48"/>
      <c r="F79" s="88" t="str">
        <f>F7</f>
        <v>SO 01 - Architektonicko stavební řešení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9"/>
      <c r="T79" s="168"/>
      <c r="U79" s="168"/>
    </row>
    <row r="80" s="1" customFormat="1" ht="6.96" customHeight="1">
      <c r="B80" s="47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9"/>
      <c r="T80" s="168"/>
      <c r="U80" s="168"/>
    </row>
    <row r="81" s="1" customFormat="1" ht="18" customHeight="1">
      <c r="B81" s="47"/>
      <c r="C81" s="39" t="s">
        <v>23</v>
      </c>
      <c r="D81" s="48"/>
      <c r="E81" s="48"/>
      <c r="F81" s="34" t="str">
        <f>F9</f>
        <v xml:space="preserve"> </v>
      </c>
      <c r="G81" s="48"/>
      <c r="H81" s="48"/>
      <c r="I81" s="48"/>
      <c r="J81" s="48"/>
      <c r="K81" s="39" t="s">
        <v>25</v>
      </c>
      <c r="L81" s="48"/>
      <c r="M81" s="91" t="str">
        <f>IF(O9="","",O9)</f>
        <v>27. 3. 2019</v>
      </c>
      <c r="N81" s="91"/>
      <c r="O81" s="91"/>
      <c r="P81" s="91"/>
      <c r="Q81" s="48"/>
      <c r="R81" s="49"/>
      <c r="T81" s="168"/>
      <c r="U81" s="168"/>
    </row>
    <row r="82" s="1" customFormat="1" ht="6.96" customHeight="1">
      <c r="B82" s="47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9"/>
      <c r="T82" s="168"/>
      <c r="U82" s="168"/>
    </row>
    <row r="83" s="1" customFormat="1">
      <c r="B83" s="47"/>
      <c r="C83" s="39" t="s">
        <v>27</v>
      </c>
      <c r="D83" s="48"/>
      <c r="E83" s="48"/>
      <c r="F83" s="34" t="str">
        <f>E12</f>
        <v>KHS MSK, Na Bělidle 7, Ostrava</v>
      </c>
      <c r="G83" s="48"/>
      <c r="H83" s="48"/>
      <c r="I83" s="48"/>
      <c r="J83" s="48"/>
      <c r="K83" s="39" t="s">
        <v>34</v>
      </c>
      <c r="L83" s="48"/>
      <c r="M83" s="34" t="str">
        <f>E18</f>
        <v>Ing.arch. Driják Ondřej, Štramberk</v>
      </c>
      <c r="N83" s="34"/>
      <c r="O83" s="34"/>
      <c r="P83" s="34"/>
      <c r="Q83" s="34"/>
      <c r="R83" s="49"/>
      <c r="T83" s="168"/>
      <c r="U83" s="168"/>
    </row>
    <row r="84" s="1" customFormat="1" ht="14.4" customHeight="1">
      <c r="B84" s="47"/>
      <c r="C84" s="39" t="s">
        <v>32</v>
      </c>
      <c r="D84" s="48"/>
      <c r="E84" s="48"/>
      <c r="F84" s="34" t="str">
        <f>IF(E15="","",E15)</f>
        <v>Vyplň údaj</v>
      </c>
      <c r="G84" s="48"/>
      <c r="H84" s="48"/>
      <c r="I84" s="48"/>
      <c r="J84" s="48"/>
      <c r="K84" s="39" t="s">
        <v>38</v>
      </c>
      <c r="L84" s="48"/>
      <c r="M84" s="34" t="str">
        <f>E21</f>
        <v xml:space="preserve"> </v>
      </c>
      <c r="N84" s="34"/>
      <c r="O84" s="34"/>
      <c r="P84" s="34"/>
      <c r="Q84" s="34"/>
      <c r="R84" s="49"/>
      <c r="T84" s="168"/>
      <c r="U84" s="168"/>
    </row>
    <row r="85" s="1" customFormat="1" ht="10.32" customHeight="1"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9"/>
      <c r="T85" s="168"/>
      <c r="U85" s="168"/>
    </row>
    <row r="86" s="1" customFormat="1" ht="29.28" customHeight="1">
      <c r="B86" s="47"/>
      <c r="C86" s="169" t="s">
        <v>109</v>
      </c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69" t="s">
        <v>110</v>
      </c>
      <c r="O86" s="148"/>
      <c r="P86" s="148"/>
      <c r="Q86" s="148"/>
      <c r="R86" s="49"/>
      <c r="T86" s="168"/>
      <c r="U86" s="168"/>
    </row>
    <row r="87" s="1" customFormat="1" ht="10.32" customHeight="1">
      <c r="B87" s="47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  <c r="T87" s="168"/>
      <c r="U87" s="168"/>
    </row>
    <row r="88" s="1" customFormat="1" ht="29.28" customHeight="1">
      <c r="B88" s="47"/>
      <c r="C88" s="170" t="s">
        <v>111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114">
        <f>N131</f>
        <v>0</v>
      </c>
      <c r="O88" s="171"/>
      <c r="P88" s="171"/>
      <c r="Q88" s="171"/>
      <c r="R88" s="49"/>
      <c r="T88" s="168"/>
      <c r="U88" s="168"/>
      <c r="AU88" s="23" t="s">
        <v>112</v>
      </c>
    </row>
    <row r="89" s="6" customFormat="1" ht="24.96" customHeight="1">
      <c r="B89" s="172"/>
      <c r="C89" s="173"/>
      <c r="D89" s="174" t="s">
        <v>113</v>
      </c>
      <c r="E89" s="173"/>
      <c r="F89" s="173"/>
      <c r="G89" s="173"/>
      <c r="H89" s="173"/>
      <c r="I89" s="173"/>
      <c r="J89" s="173"/>
      <c r="K89" s="173"/>
      <c r="L89" s="173"/>
      <c r="M89" s="173"/>
      <c r="N89" s="175">
        <f>N132</f>
        <v>0</v>
      </c>
      <c r="O89" s="173"/>
      <c r="P89" s="173"/>
      <c r="Q89" s="173"/>
      <c r="R89" s="176"/>
      <c r="T89" s="177"/>
      <c r="U89" s="177"/>
    </row>
    <row r="90" s="7" customFormat="1" ht="19.92" customHeight="1">
      <c r="B90" s="178"/>
      <c r="C90" s="179"/>
      <c r="D90" s="133" t="s">
        <v>114</v>
      </c>
      <c r="E90" s="179"/>
      <c r="F90" s="179"/>
      <c r="G90" s="179"/>
      <c r="H90" s="179"/>
      <c r="I90" s="179"/>
      <c r="J90" s="179"/>
      <c r="K90" s="179"/>
      <c r="L90" s="179"/>
      <c r="M90" s="179"/>
      <c r="N90" s="135">
        <f>N133</f>
        <v>0</v>
      </c>
      <c r="O90" s="179"/>
      <c r="P90" s="179"/>
      <c r="Q90" s="179"/>
      <c r="R90" s="180"/>
      <c r="T90" s="181"/>
      <c r="U90" s="181"/>
    </row>
    <row r="91" s="7" customFormat="1" ht="19.92" customHeight="1">
      <c r="B91" s="178"/>
      <c r="C91" s="179"/>
      <c r="D91" s="133" t="s">
        <v>115</v>
      </c>
      <c r="E91" s="179"/>
      <c r="F91" s="179"/>
      <c r="G91" s="179"/>
      <c r="H91" s="179"/>
      <c r="I91" s="179"/>
      <c r="J91" s="179"/>
      <c r="K91" s="179"/>
      <c r="L91" s="179"/>
      <c r="M91" s="179"/>
      <c r="N91" s="135">
        <f>N149</f>
        <v>0</v>
      </c>
      <c r="O91" s="179"/>
      <c r="P91" s="179"/>
      <c r="Q91" s="179"/>
      <c r="R91" s="180"/>
      <c r="T91" s="181"/>
      <c r="U91" s="181"/>
    </row>
    <row r="92" s="7" customFormat="1" ht="19.92" customHeight="1">
      <c r="B92" s="178"/>
      <c r="C92" s="179"/>
      <c r="D92" s="133" t="s">
        <v>116</v>
      </c>
      <c r="E92" s="179"/>
      <c r="F92" s="179"/>
      <c r="G92" s="179"/>
      <c r="H92" s="179"/>
      <c r="I92" s="179"/>
      <c r="J92" s="179"/>
      <c r="K92" s="179"/>
      <c r="L92" s="179"/>
      <c r="M92" s="179"/>
      <c r="N92" s="135">
        <f>N195</f>
        <v>0</v>
      </c>
      <c r="O92" s="179"/>
      <c r="P92" s="179"/>
      <c r="Q92" s="179"/>
      <c r="R92" s="180"/>
      <c r="T92" s="181"/>
      <c r="U92" s="181"/>
    </row>
    <row r="93" s="7" customFormat="1" ht="19.92" customHeight="1">
      <c r="B93" s="178"/>
      <c r="C93" s="179"/>
      <c r="D93" s="133" t="s">
        <v>117</v>
      </c>
      <c r="E93" s="179"/>
      <c r="F93" s="179"/>
      <c r="G93" s="179"/>
      <c r="H93" s="179"/>
      <c r="I93" s="179"/>
      <c r="J93" s="179"/>
      <c r="K93" s="179"/>
      <c r="L93" s="179"/>
      <c r="M93" s="179"/>
      <c r="N93" s="135">
        <f>N219</f>
        <v>0</v>
      </c>
      <c r="O93" s="179"/>
      <c r="P93" s="179"/>
      <c r="Q93" s="179"/>
      <c r="R93" s="180"/>
      <c r="T93" s="181"/>
      <c r="U93" s="181"/>
    </row>
    <row r="94" s="7" customFormat="1" ht="19.92" customHeight="1">
      <c r="B94" s="178"/>
      <c r="C94" s="179"/>
      <c r="D94" s="133" t="s">
        <v>118</v>
      </c>
      <c r="E94" s="179"/>
      <c r="F94" s="179"/>
      <c r="G94" s="179"/>
      <c r="H94" s="179"/>
      <c r="I94" s="179"/>
      <c r="J94" s="179"/>
      <c r="K94" s="179"/>
      <c r="L94" s="179"/>
      <c r="M94" s="179"/>
      <c r="N94" s="135">
        <f>N226</f>
        <v>0</v>
      </c>
      <c r="O94" s="179"/>
      <c r="P94" s="179"/>
      <c r="Q94" s="179"/>
      <c r="R94" s="180"/>
      <c r="T94" s="181"/>
      <c r="U94" s="181"/>
    </row>
    <row r="95" s="6" customFormat="1" ht="24.96" customHeight="1">
      <c r="B95" s="172"/>
      <c r="C95" s="173"/>
      <c r="D95" s="174" t="s">
        <v>119</v>
      </c>
      <c r="E95" s="173"/>
      <c r="F95" s="173"/>
      <c r="G95" s="173"/>
      <c r="H95" s="173"/>
      <c r="I95" s="173"/>
      <c r="J95" s="173"/>
      <c r="K95" s="173"/>
      <c r="L95" s="173"/>
      <c r="M95" s="173"/>
      <c r="N95" s="175">
        <f>N228</f>
        <v>0</v>
      </c>
      <c r="O95" s="173"/>
      <c r="P95" s="173"/>
      <c r="Q95" s="173"/>
      <c r="R95" s="176"/>
      <c r="T95" s="177"/>
      <c r="U95" s="177"/>
    </row>
    <row r="96" s="7" customFormat="1" ht="19.92" customHeight="1">
      <c r="B96" s="178"/>
      <c r="C96" s="179"/>
      <c r="D96" s="133" t="s">
        <v>120</v>
      </c>
      <c r="E96" s="179"/>
      <c r="F96" s="179"/>
      <c r="G96" s="179"/>
      <c r="H96" s="179"/>
      <c r="I96" s="179"/>
      <c r="J96" s="179"/>
      <c r="K96" s="179"/>
      <c r="L96" s="179"/>
      <c r="M96" s="179"/>
      <c r="N96" s="135">
        <f>N229</f>
        <v>0</v>
      </c>
      <c r="O96" s="179"/>
      <c r="P96" s="179"/>
      <c r="Q96" s="179"/>
      <c r="R96" s="180"/>
      <c r="T96" s="181"/>
      <c r="U96" s="181"/>
    </row>
    <row r="97" s="7" customFormat="1" ht="19.92" customHeight="1">
      <c r="B97" s="178"/>
      <c r="C97" s="179"/>
      <c r="D97" s="133" t="s">
        <v>121</v>
      </c>
      <c r="E97" s="179"/>
      <c r="F97" s="179"/>
      <c r="G97" s="179"/>
      <c r="H97" s="179"/>
      <c r="I97" s="179"/>
      <c r="J97" s="179"/>
      <c r="K97" s="179"/>
      <c r="L97" s="179"/>
      <c r="M97" s="179"/>
      <c r="N97" s="135">
        <f>N231</f>
        <v>0</v>
      </c>
      <c r="O97" s="179"/>
      <c r="P97" s="179"/>
      <c r="Q97" s="179"/>
      <c r="R97" s="180"/>
      <c r="T97" s="181"/>
      <c r="U97" s="181"/>
    </row>
    <row r="98" s="7" customFormat="1" ht="19.92" customHeight="1">
      <c r="B98" s="178"/>
      <c r="C98" s="179"/>
      <c r="D98" s="133" t="s">
        <v>122</v>
      </c>
      <c r="E98" s="179"/>
      <c r="F98" s="179"/>
      <c r="G98" s="179"/>
      <c r="H98" s="179"/>
      <c r="I98" s="179"/>
      <c r="J98" s="179"/>
      <c r="K98" s="179"/>
      <c r="L98" s="179"/>
      <c r="M98" s="179"/>
      <c r="N98" s="135">
        <f>N249</f>
        <v>0</v>
      </c>
      <c r="O98" s="179"/>
      <c r="P98" s="179"/>
      <c r="Q98" s="179"/>
      <c r="R98" s="180"/>
      <c r="T98" s="181"/>
      <c r="U98" s="181"/>
    </row>
    <row r="99" s="7" customFormat="1" ht="19.92" customHeight="1">
      <c r="B99" s="178"/>
      <c r="C99" s="179"/>
      <c r="D99" s="133" t="s">
        <v>123</v>
      </c>
      <c r="E99" s="179"/>
      <c r="F99" s="179"/>
      <c r="G99" s="179"/>
      <c r="H99" s="179"/>
      <c r="I99" s="179"/>
      <c r="J99" s="179"/>
      <c r="K99" s="179"/>
      <c r="L99" s="179"/>
      <c r="M99" s="179"/>
      <c r="N99" s="135">
        <f>N266</f>
        <v>0</v>
      </c>
      <c r="O99" s="179"/>
      <c r="P99" s="179"/>
      <c r="Q99" s="179"/>
      <c r="R99" s="180"/>
      <c r="T99" s="181"/>
      <c r="U99" s="181"/>
    </row>
    <row r="100" s="7" customFormat="1" ht="19.92" customHeight="1">
      <c r="B100" s="178"/>
      <c r="C100" s="179"/>
      <c r="D100" s="133" t="s">
        <v>124</v>
      </c>
      <c r="E100" s="179"/>
      <c r="F100" s="179"/>
      <c r="G100" s="179"/>
      <c r="H100" s="179"/>
      <c r="I100" s="179"/>
      <c r="J100" s="179"/>
      <c r="K100" s="179"/>
      <c r="L100" s="179"/>
      <c r="M100" s="179"/>
      <c r="N100" s="135">
        <f>N279</f>
        <v>0</v>
      </c>
      <c r="O100" s="179"/>
      <c r="P100" s="179"/>
      <c r="Q100" s="179"/>
      <c r="R100" s="180"/>
      <c r="T100" s="181"/>
      <c r="U100" s="181"/>
    </row>
    <row r="101" s="7" customFormat="1" ht="19.92" customHeight="1">
      <c r="B101" s="178"/>
      <c r="C101" s="179"/>
      <c r="D101" s="133" t="s">
        <v>125</v>
      </c>
      <c r="E101" s="179"/>
      <c r="F101" s="179"/>
      <c r="G101" s="179"/>
      <c r="H101" s="179"/>
      <c r="I101" s="179"/>
      <c r="J101" s="179"/>
      <c r="K101" s="179"/>
      <c r="L101" s="179"/>
      <c r="M101" s="179"/>
      <c r="N101" s="135">
        <f>N281</f>
        <v>0</v>
      </c>
      <c r="O101" s="179"/>
      <c r="P101" s="179"/>
      <c r="Q101" s="179"/>
      <c r="R101" s="180"/>
      <c r="T101" s="181"/>
      <c r="U101" s="181"/>
    </row>
    <row r="102" s="7" customFormat="1" ht="19.92" customHeight="1">
      <c r="B102" s="178"/>
      <c r="C102" s="179"/>
      <c r="D102" s="133" t="s">
        <v>126</v>
      </c>
      <c r="E102" s="179"/>
      <c r="F102" s="179"/>
      <c r="G102" s="179"/>
      <c r="H102" s="179"/>
      <c r="I102" s="179"/>
      <c r="J102" s="179"/>
      <c r="K102" s="179"/>
      <c r="L102" s="179"/>
      <c r="M102" s="179"/>
      <c r="N102" s="135">
        <f>N307</f>
        <v>0</v>
      </c>
      <c r="O102" s="179"/>
      <c r="P102" s="179"/>
      <c r="Q102" s="179"/>
      <c r="R102" s="180"/>
      <c r="T102" s="181"/>
      <c r="U102" s="181"/>
    </row>
    <row r="103" s="6" customFormat="1" ht="24.96" customHeight="1">
      <c r="B103" s="172"/>
      <c r="C103" s="173"/>
      <c r="D103" s="174" t="s">
        <v>127</v>
      </c>
      <c r="E103" s="173"/>
      <c r="F103" s="173"/>
      <c r="G103" s="173"/>
      <c r="H103" s="173"/>
      <c r="I103" s="173"/>
      <c r="J103" s="173"/>
      <c r="K103" s="173"/>
      <c r="L103" s="173"/>
      <c r="M103" s="173"/>
      <c r="N103" s="175">
        <f>N316</f>
        <v>0</v>
      </c>
      <c r="O103" s="173"/>
      <c r="P103" s="173"/>
      <c r="Q103" s="173"/>
      <c r="R103" s="176"/>
      <c r="T103" s="177"/>
      <c r="U103" s="177"/>
    </row>
    <row r="104" s="6" customFormat="1" ht="21.84" customHeight="1">
      <c r="B104" s="172"/>
      <c r="C104" s="173"/>
      <c r="D104" s="174" t="s">
        <v>128</v>
      </c>
      <c r="E104" s="173"/>
      <c r="F104" s="173"/>
      <c r="G104" s="173"/>
      <c r="H104" s="173"/>
      <c r="I104" s="173"/>
      <c r="J104" s="173"/>
      <c r="K104" s="173"/>
      <c r="L104" s="173"/>
      <c r="M104" s="173"/>
      <c r="N104" s="182">
        <f>N319</f>
        <v>0</v>
      </c>
      <c r="O104" s="173"/>
      <c r="P104" s="173"/>
      <c r="Q104" s="173"/>
      <c r="R104" s="176"/>
      <c r="T104" s="177"/>
      <c r="U104" s="177"/>
    </row>
    <row r="105" s="1" customFormat="1" ht="21.84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9"/>
      <c r="T105" s="168"/>
      <c r="U105" s="168"/>
    </row>
    <row r="106" s="1" customFormat="1" ht="29.28" customHeight="1">
      <c r="B106" s="47"/>
      <c r="C106" s="170" t="s">
        <v>129</v>
      </c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171">
        <f>ROUND(N107+N108+N109+N110+N111+N112,2)</f>
        <v>0</v>
      </c>
      <c r="O106" s="183"/>
      <c r="P106" s="183"/>
      <c r="Q106" s="183"/>
      <c r="R106" s="49"/>
      <c r="T106" s="184"/>
      <c r="U106" s="185" t="s">
        <v>43</v>
      </c>
    </row>
    <row r="107" s="1" customFormat="1" ht="18" customHeight="1">
      <c r="B107" s="47"/>
      <c r="C107" s="48"/>
      <c r="D107" s="140" t="s">
        <v>130</v>
      </c>
      <c r="E107" s="133"/>
      <c r="F107" s="133"/>
      <c r="G107" s="133"/>
      <c r="H107" s="133"/>
      <c r="I107" s="48"/>
      <c r="J107" s="48"/>
      <c r="K107" s="48"/>
      <c r="L107" s="48"/>
      <c r="M107" s="48"/>
      <c r="N107" s="134">
        <f>ROUND(N88*T107,2)</f>
        <v>0</v>
      </c>
      <c r="O107" s="135"/>
      <c r="P107" s="135"/>
      <c r="Q107" s="135"/>
      <c r="R107" s="49"/>
      <c r="S107" s="186"/>
      <c r="T107" s="187"/>
      <c r="U107" s="188" t="s">
        <v>44</v>
      </c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  <c r="AS107" s="186"/>
      <c r="AT107" s="186"/>
      <c r="AU107" s="186"/>
      <c r="AV107" s="186"/>
      <c r="AW107" s="186"/>
      <c r="AX107" s="186"/>
      <c r="AY107" s="189" t="s">
        <v>131</v>
      </c>
      <c r="AZ107" s="186"/>
      <c r="BA107" s="186"/>
      <c r="BB107" s="186"/>
      <c r="BC107" s="186"/>
      <c r="BD107" s="186"/>
      <c r="BE107" s="190">
        <f>IF(U107="základní",N107,0)</f>
        <v>0</v>
      </c>
      <c r="BF107" s="190">
        <f>IF(U107="snížená",N107,0)</f>
        <v>0</v>
      </c>
      <c r="BG107" s="190">
        <f>IF(U107="zákl. přenesená",N107,0)</f>
        <v>0</v>
      </c>
      <c r="BH107" s="190">
        <f>IF(U107="sníž. přenesená",N107,0)</f>
        <v>0</v>
      </c>
      <c r="BI107" s="190">
        <f>IF(U107="nulová",N107,0)</f>
        <v>0</v>
      </c>
      <c r="BJ107" s="189" t="s">
        <v>87</v>
      </c>
      <c r="BK107" s="186"/>
      <c r="BL107" s="186"/>
      <c r="BM107" s="186"/>
    </row>
    <row r="108" s="1" customFormat="1" ht="18" customHeight="1">
      <c r="B108" s="47"/>
      <c r="C108" s="48"/>
      <c r="D108" s="140" t="s">
        <v>132</v>
      </c>
      <c r="E108" s="133"/>
      <c r="F108" s="133"/>
      <c r="G108" s="133"/>
      <c r="H108" s="133"/>
      <c r="I108" s="48"/>
      <c r="J108" s="48"/>
      <c r="K108" s="48"/>
      <c r="L108" s="48"/>
      <c r="M108" s="48"/>
      <c r="N108" s="134">
        <f>ROUND(N88*T108,2)</f>
        <v>0</v>
      </c>
      <c r="O108" s="135"/>
      <c r="P108" s="135"/>
      <c r="Q108" s="135"/>
      <c r="R108" s="49"/>
      <c r="S108" s="186"/>
      <c r="T108" s="187"/>
      <c r="U108" s="188" t="s">
        <v>44</v>
      </c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  <c r="AS108" s="186"/>
      <c r="AT108" s="186"/>
      <c r="AU108" s="186"/>
      <c r="AV108" s="186"/>
      <c r="AW108" s="186"/>
      <c r="AX108" s="186"/>
      <c r="AY108" s="189" t="s">
        <v>131</v>
      </c>
      <c r="AZ108" s="186"/>
      <c r="BA108" s="186"/>
      <c r="BB108" s="186"/>
      <c r="BC108" s="186"/>
      <c r="BD108" s="186"/>
      <c r="BE108" s="190">
        <f>IF(U108="základní",N108,0)</f>
        <v>0</v>
      </c>
      <c r="BF108" s="190">
        <f>IF(U108="snížená",N108,0)</f>
        <v>0</v>
      </c>
      <c r="BG108" s="190">
        <f>IF(U108="zákl. přenesená",N108,0)</f>
        <v>0</v>
      </c>
      <c r="BH108" s="190">
        <f>IF(U108="sníž. přenesená",N108,0)</f>
        <v>0</v>
      </c>
      <c r="BI108" s="190">
        <f>IF(U108="nulová",N108,0)</f>
        <v>0</v>
      </c>
      <c r="BJ108" s="189" t="s">
        <v>87</v>
      </c>
      <c r="BK108" s="186"/>
      <c r="BL108" s="186"/>
      <c r="BM108" s="186"/>
    </row>
    <row r="109" s="1" customFormat="1" ht="18" customHeight="1">
      <c r="B109" s="47"/>
      <c r="C109" s="48"/>
      <c r="D109" s="140" t="s">
        <v>133</v>
      </c>
      <c r="E109" s="133"/>
      <c r="F109" s="133"/>
      <c r="G109" s="133"/>
      <c r="H109" s="133"/>
      <c r="I109" s="48"/>
      <c r="J109" s="48"/>
      <c r="K109" s="48"/>
      <c r="L109" s="48"/>
      <c r="M109" s="48"/>
      <c r="N109" s="134">
        <f>ROUND(N88*T109,2)</f>
        <v>0</v>
      </c>
      <c r="O109" s="135"/>
      <c r="P109" s="135"/>
      <c r="Q109" s="135"/>
      <c r="R109" s="49"/>
      <c r="S109" s="186"/>
      <c r="T109" s="187"/>
      <c r="U109" s="188" t="s">
        <v>44</v>
      </c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  <c r="AS109" s="186"/>
      <c r="AT109" s="186"/>
      <c r="AU109" s="186"/>
      <c r="AV109" s="186"/>
      <c r="AW109" s="186"/>
      <c r="AX109" s="186"/>
      <c r="AY109" s="189" t="s">
        <v>131</v>
      </c>
      <c r="AZ109" s="186"/>
      <c r="BA109" s="186"/>
      <c r="BB109" s="186"/>
      <c r="BC109" s="186"/>
      <c r="BD109" s="186"/>
      <c r="BE109" s="190">
        <f>IF(U109="základní",N109,0)</f>
        <v>0</v>
      </c>
      <c r="BF109" s="190">
        <f>IF(U109="snížená",N109,0)</f>
        <v>0</v>
      </c>
      <c r="BG109" s="190">
        <f>IF(U109="zákl. přenesená",N109,0)</f>
        <v>0</v>
      </c>
      <c r="BH109" s="190">
        <f>IF(U109="sníž. přenesená",N109,0)</f>
        <v>0</v>
      </c>
      <c r="BI109" s="190">
        <f>IF(U109="nulová",N109,0)</f>
        <v>0</v>
      </c>
      <c r="BJ109" s="189" t="s">
        <v>87</v>
      </c>
      <c r="BK109" s="186"/>
      <c r="BL109" s="186"/>
      <c r="BM109" s="186"/>
    </row>
    <row r="110" s="1" customFormat="1" ht="18" customHeight="1">
      <c r="B110" s="47"/>
      <c r="C110" s="48"/>
      <c r="D110" s="140" t="s">
        <v>134</v>
      </c>
      <c r="E110" s="133"/>
      <c r="F110" s="133"/>
      <c r="G110" s="133"/>
      <c r="H110" s="133"/>
      <c r="I110" s="48"/>
      <c r="J110" s="48"/>
      <c r="K110" s="48"/>
      <c r="L110" s="48"/>
      <c r="M110" s="48"/>
      <c r="N110" s="134">
        <f>ROUND(N88*T110,2)</f>
        <v>0</v>
      </c>
      <c r="O110" s="135"/>
      <c r="P110" s="135"/>
      <c r="Q110" s="135"/>
      <c r="R110" s="49"/>
      <c r="S110" s="186"/>
      <c r="T110" s="187"/>
      <c r="U110" s="188" t="s">
        <v>44</v>
      </c>
      <c r="V110" s="186"/>
      <c r="W110" s="186"/>
      <c r="X110" s="186"/>
      <c r="Y110" s="186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  <c r="AS110" s="186"/>
      <c r="AT110" s="186"/>
      <c r="AU110" s="186"/>
      <c r="AV110" s="186"/>
      <c r="AW110" s="186"/>
      <c r="AX110" s="186"/>
      <c r="AY110" s="189" t="s">
        <v>131</v>
      </c>
      <c r="AZ110" s="186"/>
      <c r="BA110" s="186"/>
      <c r="BB110" s="186"/>
      <c r="BC110" s="186"/>
      <c r="BD110" s="186"/>
      <c r="BE110" s="190">
        <f>IF(U110="základní",N110,0)</f>
        <v>0</v>
      </c>
      <c r="BF110" s="190">
        <f>IF(U110="snížená",N110,0)</f>
        <v>0</v>
      </c>
      <c r="BG110" s="190">
        <f>IF(U110="zákl. přenesená",N110,0)</f>
        <v>0</v>
      </c>
      <c r="BH110" s="190">
        <f>IF(U110="sníž. přenesená",N110,0)</f>
        <v>0</v>
      </c>
      <c r="BI110" s="190">
        <f>IF(U110="nulová",N110,0)</f>
        <v>0</v>
      </c>
      <c r="BJ110" s="189" t="s">
        <v>87</v>
      </c>
      <c r="BK110" s="186"/>
      <c r="BL110" s="186"/>
      <c r="BM110" s="186"/>
    </row>
    <row r="111" s="1" customFormat="1" ht="18" customHeight="1">
      <c r="B111" s="47"/>
      <c r="C111" s="48"/>
      <c r="D111" s="140" t="s">
        <v>135</v>
      </c>
      <c r="E111" s="133"/>
      <c r="F111" s="133"/>
      <c r="G111" s="133"/>
      <c r="H111" s="133"/>
      <c r="I111" s="48"/>
      <c r="J111" s="48"/>
      <c r="K111" s="48"/>
      <c r="L111" s="48"/>
      <c r="M111" s="48"/>
      <c r="N111" s="134">
        <f>ROUND(N88*T111,2)</f>
        <v>0</v>
      </c>
      <c r="O111" s="135"/>
      <c r="P111" s="135"/>
      <c r="Q111" s="135"/>
      <c r="R111" s="49"/>
      <c r="S111" s="186"/>
      <c r="T111" s="187"/>
      <c r="U111" s="188" t="s">
        <v>44</v>
      </c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  <c r="AS111" s="186"/>
      <c r="AT111" s="186"/>
      <c r="AU111" s="186"/>
      <c r="AV111" s="186"/>
      <c r="AW111" s="186"/>
      <c r="AX111" s="186"/>
      <c r="AY111" s="189" t="s">
        <v>131</v>
      </c>
      <c r="AZ111" s="186"/>
      <c r="BA111" s="186"/>
      <c r="BB111" s="186"/>
      <c r="BC111" s="186"/>
      <c r="BD111" s="186"/>
      <c r="BE111" s="190">
        <f>IF(U111="základní",N111,0)</f>
        <v>0</v>
      </c>
      <c r="BF111" s="190">
        <f>IF(U111="snížená",N111,0)</f>
        <v>0</v>
      </c>
      <c r="BG111" s="190">
        <f>IF(U111="zákl. přenesená",N111,0)</f>
        <v>0</v>
      </c>
      <c r="BH111" s="190">
        <f>IF(U111="sníž. přenesená",N111,0)</f>
        <v>0</v>
      </c>
      <c r="BI111" s="190">
        <f>IF(U111="nulová",N111,0)</f>
        <v>0</v>
      </c>
      <c r="BJ111" s="189" t="s">
        <v>87</v>
      </c>
      <c r="BK111" s="186"/>
      <c r="BL111" s="186"/>
      <c r="BM111" s="186"/>
    </row>
    <row r="112" s="1" customFormat="1" ht="18" customHeight="1">
      <c r="B112" s="47"/>
      <c r="C112" s="48"/>
      <c r="D112" s="133" t="s">
        <v>136</v>
      </c>
      <c r="E112" s="48"/>
      <c r="F112" s="48"/>
      <c r="G112" s="48"/>
      <c r="H112" s="48"/>
      <c r="I112" s="48"/>
      <c r="J112" s="48"/>
      <c r="K112" s="48"/>
      <c r="L112" s="48"/>
      <c r="M112" s="48"/>
      <c r="N112" s="134">
        <f>ROUND(N88*T112,2)</f>
        <v>0</v>
      </c>
      <c r="O112" s="135"/>
      <c r="P112" s="135"/>
      <c r="Q112" s="135"/>
      <c r="R112" s="49"/>
      <c r="S112" s="186"/>
      <c r="T112" s="191"/>
      <c r="U112" s="192" t="s">
        <v>44</v>
      </c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186"/>
      <c r="AV112" s="186"/>
      <c r="AW112" s="186"/>
      <c r="AX112" s="186"/>
      <c r="AY112" s="189" t="s">
        <v>137</v>
      </c>
      <c r="AZ112" s="186"/>
      <c r="BA112" s="186"/>
      <c r="BB112" s="186"/>
      <c r="BC112" s="186"/>
      <c r="BD112" s="186"/>
      <c r="BE112" s="190">
        <f>IF(U112="základní",N112,0)</f>
        <v>0</v>
      </c>
      <c r="BF112" s="190">
        <f>IF(U112="snížená",N112,0)</f>
        <v>0</v>
      </c>
      <c r="BG112" s="190">
        <f>IF(U112="zákl. přenesená",N112,0)</f>
        <v>0</v>
      </c>
      <c r="BH112" s="190">
        <f>IF(U112="sníž. přenesená",N112,0)</f>
        <v>0</v>
      </c>
      <c r="BI112" s="190">
        <f>IF(U112="nulová",N112,0)</f>
        <v>0</v>
      </c>
      <c r="BJ112" s="189" t="s">
        <v>87</v>
      </c>
      <c r="BK112" s="186"/>
      <c r="BL112" s="186"/>
      <c r="BM112" s="186"/>
    </row>
    <row r="113" s="1" customFormat="1"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9"/>
      <c r="T113" s="168"/>
      <c r="U113" s="168"/>
    </row>
    <row r="114" s="1" customFormat="1" ht="29.28" customHeight="1">
      <c r="B114" s="47"/>
      <c r="C114" s="147" t="s">
        <v>97</v>
      </c>
      <c r="D114" s="148"/>
      <c r="E114" s="148"/>
      <c r="F114" s="148"/>
      <c r="G114" s="148"/>
      <c r="H114" s="148"/>
      <c r="I114" s="148"/>
      <c r="J114" s="148"/>
      <c r="K114" s="148"/>
      <c r="L114" s="149">
        <f>ROUND(SUM(N88+N106),2)</f>
        <v>0</v>
      </c>
      <c r="M114" s="149"/>
      <c r="N114" s="149"/>
      <c r="O114" s="149"/>
      <c r="P114" s="149"/>
      <c r="Q114" s="149"/>
      <c r="R114" s="49"/>
      <c r="T114" s="168"/>
      <c r="U114" s="168"/>
    </row>
    <row r="115" s="1" customFormat="1" ht="6.96" customHeight="1"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8"/>
      <c r="T115" s="168"/>
      <c r="U115" s="168"/>
    </row>
    <row r="119" s="1" customFormat="1" ht="6.96" customHeight="1">
      <c r="B119" s="79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1"/>
    </row>
    <row r="120" s="1" customFormat="1" ht="36.96" customHeight="1">
      <c r="B120" s="47"/>
      <c r="C120" s="28" t="s">
        <v>138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9"/>
    </row>
    <row r="121" s="1" customFormat="1" ht="6.96" customHeight="1"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9"/>
    </row>
    <row r="122" s="1" customFormat="1" ht="30" customHeight="1">
      <c r="B122" s="47"/>
      <c r="C122" s="39" t="s">
        <v>18</v>
      </c>
      <c r="D122" s="48"/>
      <c r="E122" s="48"/>
      <c r="F122" s="152" t="str">
        <f>F6</f>
        <v>KHS MSK - stavební úpravy budovy - pracoviště Nový Jičín, Dolní předměstí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48"/>
      <c r="R122" s="49"/>
    </row>
    <row r="123" s="1" customFormat="1" ht="36.96" customHeight="1">
      <c r="B123" s="47"/>
      <c r="C123" s="86" t="s">
        <v>105</v>
      </c>
      <c r="D123" s="48"/>
      <c r="E123" s="48"/>
      <c r="F123" s="88" t="str">
        <f>F7</f>
        <v>SO 01 - Architektonicko stavební řešení</v>
      </c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9"/>
    </row>
    <row r="124" s="1" customFormat="1" ht="6.96" customHeight="1"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9"/>
    </row>
    <row r="125" s="1" customFormat="1" ht="18" customHeight="1">
      <c r="B125" s="47"/>
      <c r="C125" s="39" t="s">
        <v>23</v>
      </c>
      <c r="D125" s="48"/>
      <c r="E125" s="48"/>
      <c r="F125" s="34" t="str">
        <f>F9</f>
        <v xml:space="preserve"> </v>
      </c>
      <c r="G125" s="48"/>
      <c r="H125" s="48"/>
      <c r="I125" s="48"/>
      <c r="J125" s="48"/>
      <c r="K125" s="39" t="s">
        <v>25</v>
      </c>
      <c r="L125" s="48"/>
      <c r="M125" s="91" t="str">
        <f>IF(O9="","",O9)</f>
        <v>27. 3. 2019</v>
      </c>
      <c r="N125" s="91"/>
      <c r="O125" s="91"/>
      <c r="P125" s="91"/>
      <c r="Q125" s="48"/>
      <c r="R125" s="49"/>
    </row>
    <row r="126" s="1" customFormat="1" ht="6.96" customHeight="1"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9"/>
    </row>
    <row r="127" s="1" customFormat="1">
      <c r="B127" s="47"/>
      <c r="C127" s="39" t="s">
        <v>27</v>
      </c>
      <c r="D127" s="48"/>
      <c r="E127" s="48"/>
      <c r="F127" s="34" t="str">
        <f>E12</f>
        <v>KHS MSK, Na Bělidle 7, Ostrava</v>
      </c>
      <c r="G127" s="48"/>
      <c r="H127" s="48"/>
      <c r="I127" s="48"/>
      <c r="J127" s="48"/>
      <c r="K127" s="39" t="s">
        <v>34</v>
      </c>
      <c r="L127" s="48"/>
      <c r="M127" s="34" t="str">
        <f>E18</f>
        <v>Ing.arch. Driják Ondřej, Štramberk</v>
      </c>
      <c r="N127" s="34"/>
      <c r="O127" s="34"/>
      <c r="P127" s="34"/>
      <c r="Q127" s="34"/>
      <c r="R127" s="49"/>
    </row>
    <row r="128" s="1" customFormat="1" ht="14.4" customHeight="1">
      <c r="B128" s="47"/>
      <c r="C128" s="39" t="s">
        <v>32</v>
      </c>
      <c r="D128" s="48"/>
      <c r="E128" s="48"/>
      <c r="F128" s="34" t="str">
        <f>IF(E15="","",E15)</f>
        <v>Vyplň údaj</v>
      </c>
      <c r="G128" s="48"/>
      <c r="H128" s="48"/>
      <c r="I128" s="48"/>
      <c r="J128" s="48"/>
      <c r="K128" s="39" t="s">
        <v>38</v>
      </c>
      <c r="L128" s="48"/>
      <c r="M128" s="34" t="str">
        <f>E21</f>
        <v xml:space="preserve"> </v>
      </c>
      <c r="N128" s="34"/>
      <c r="O128" s="34"/>
      <c r="P128" s="34"/>
      <c r="Q128" s="34"/>
      <c r="R128" s="49"/>
    </row>
    <row r="129" s="1" customFormat="1" ht="10.32" customHeight="1">
      <c r="B129" s="47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9"/>
    </row>
    <row r="130" s="8" customFormat="1" ht="29.28" customHeight="1">
      <c r="B130" s="193"/>
      <c r="C130" s="194" t="s">
        <v>139</v>
      </c>
      <c r="D130" s="195" t="s">
        <v>140</v>
      </c>
      <c r="E130" s="195" t="s">
        <v>61</v>
      </c>
      <c r="F130" s="195" t="s">
        <v>141</v>
      </c>
      <c r="G130" s="195"/>
      <c r="H130" s="195"/>
      <c r="I130" s="195"/>
      <c r="J130" s="195" t="s">
        <v>142</v>
      </c>
      <c r="K130" s="195" t="s">
        <v>143</v>
      </c>
      <c r="L130" s="195" t="s">
        <v>144</v>
      </c>
      <c r="M130" s="195"/>
      <c r="N130" s="195" t="s">
        <v>110</v>
      </c>
      <c r="O130" s="195"/>
      <c r="P130" s="195"/>
      <c r="Q130" s="196"/>
      <c r="R130" s="197"/>
      <c r="T130" s="107" t="s">
        <v>145</v>
      </c>
      <c r="U130" s="108" t="s">
        <v>43</v>
      </c>
      <c r="V130" s="108" t="s">
        <v>146</v>
      </c>
      <c r="W130" s="108" t="s">
        <v>147</v>
      </c>
      <c r="X130" s="108" t="s">
        <v>148</v>
      </c>
      <c r="Y130" s="108" t="s">
        <v>149</v>
      </c>
      <c r="Z130" s="108" t="s">
        <v>150</v>
      </c>
      <c r="AA130" s="109" t="s">
        <v>151</v>
      </c>
    </row>
    <row r="131" s="1" customFormat="1" ht="29.28" customHeight="1">
      <c r="B131" s="47"/>
      <c r="C131" s="111" t="s">
        <v>107</v>
      </c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198">
        <f>BK131</f>
        <v>0</v>
      </c>
      <c r="O131" s="199"/>
      <c r="P131" s="199"/>
      <c r="Q131" s="199"/>
      <c r="R131" s="49"/>
      <c r="T131" s="110"/>
      <c r="U131" s="68"/>
      <c r="V131" s="68"/>
      <c r="W131" s="200">
        <f>W132+W228+W316+W319</f>
        <v>0</v>
      </c>
      <c r="X131" s="68"/>
      <c r="Y131" s="200">
        <f>Y132+Y228+Y316+Y319</f>
        <v>1.9746995999999999</v>
      </c>
      <c r="Z131" s="68"/>
      <c r="AA131" s="201">
        <f>AA132+AA228+AA316+AA319</f>
        <v>1.7774872000000002</v>
      </c>
      <c r="AT131" s="23" t="s">
        <v>78</v>
      </c>
      <c r="AU131" s="23" t="s">
        <v>112</v>
      </c>
      <c r="BK131" s="202">
        <f>BK132+BK228+BK316+BK319</f>
        <v>0</v>
      </c>
    </row>
    <row r="132" s="9" customFormat="1" ht="37.44001" customHeight="1">
      <c r="B132" s="203"/>
      <c r="C132" s="204"/>
      <c r="D132" s="205" t="s">
        <v>113</v>
      </c>
      <c r="E132" s="205"/>
      <c r="F132" s="205"/>
      <c r="G132" s="205"/>
      <c r="H132" s="205"/>
      <c r="I132" s="205"/>
      <c r="J132" s="205"/>
      <c r="K132" s="205"/>
      <c r="L132" s="205"/>
      <c r="M132" s="205"/>
      <c r="N132" s="182">
        <f>BK132</f>
        <v>0</v>
      </c>
      <c r="O132" s="175"/>
      <c r="P132" s="175"/>
      <c r="Q132" s="175"/>
      <c r="R132" s="206"/>
      <c r="T132" s="207"/>
      <c r="U132" s="204"/>
      <c r="V132" s="204"/>
      <c r="W132" s="208">
        <f>W133+W149+W195+W219+W226</f>
        <v>0</v>
      </c>
      <c r="X132" s="204"/>
      <c r="Y132" s="208">
        <f>Y133+Y149+Y195+Y219+Y226</f>
        <v>1.8244567999999999</v>
      </c>
      <c r="Z132" s="204"/>
      <c r="AA132" s="209">
        <f>AA133+AA149+AA195+AA219+AA226</f>
        <v>0.094269999999999993</v>
      </c>
      <c r="AR132" s="210" t="s">
        <v>87</v>
      </c>
      <c r="AT132" s="211" t="s">
        <v>78</v>
      </c>
      <c r="AU132" s="211" t="s">
        <v>79</v>
      </c>
      <c r="AY132" s="210" t="s">
        <v>152</v>
      </c>
      <c r="BK132" s="212">
        <f>BK133+BK149+BK195+BK219+BK226</f>
        <v>0</v>
      </c>
    </row>
    <row r="133" s="9" customFormat="1" ht="19.92" customHeight="1">
      <c r="B133" s="203"/>
      <c r="C133" s="204"/>
      <c r="D133" s="213" t="s">
        <v>114</v>
      </c>
      <c r="E133" s="213"/>
      <c r="F133" s="213"/>
      <c r="G133" s="213"/>
      <c r="H133" s="213"/>
      <c r="I133" s="213"/>
      <c r="J133" s="213"/>
      <c r="K133" s="213"/>
      <c r="L133" s="213"/>
      <c r="M133" s="213"/>
      <c r="N133" s="214">
        <f>BK133</f>
        <v>0</v>
      </c>
      <c r="O133" s="215"/>
      <c r="P133" s="215"/>
      <c r="Q133" s="215"/>
      <c r="R133" s="206"/>
      <c r="T133" s="207"/>
      <c r="U133" s="204"/>
      <c r="V133" s="204"/>
      <c r="W133" s="208">
        <f>SUM(W134:W148)</f>
        <v>0</v>
      </c>
      <c r="X133" s="204"/>
      <c r="Y133" s="208">
        <f>SUM(Y134:Y148)</f>
        <v>1.4119873999999999</v>
      </c>
      <c r="Z133" s="204"/>
      <c r="AA133" s="209">
        <f>SUM(AA134:AA148)</f>
        <v>0</v>
      </c>
      <c r="AR133" s="210" t="s">
        <v>87</v>
      </c>
      <c r="AT133" s="211" t="s">
        <v>78</v>
      </c>
      <c r="AU133" s="211" t="s">
        <v>87</v>
      </c>
      <c r="AY133" s="210" t="s">
        <v>152</v>
      </c>
      <c r="BK133" s="212">
        <f>SUM(BK134:BK148)</f>
        <v>0</v>
      </c>
    </row>
    <row r="134" s="1" customFormat="1" ht="38.25" customHeight="1">
      <c r="B134" s="47"/>
      <c r="C134" s="216" t="s">
        <v>87</v>
      </c>
      <c r="D134" s="216" t="s">
        <v>153</v>
      </c>
      <c r="E134" s="217" t="s">
        <v>154</v>
      </c>
      <c r="F134" s="218" t="s">
        <v>155</v>
      </c>
      <c r="G134" s="218"/>
      <c r="H134" s="218"/>
      <c r="I134" s="218"/>
      <c r="J134" s="219" t="s">
        <v>156</v>
      </c>
      <c r="K134" s="220">
        <v>1</v>
      </c>
      <c r="L134" s="221">
        <v>0</v>
      </c>
      <c r="M134" s="222"/>
      <c r="N134" s="220">
        <f>ROUND(L134*K134,2)</f>
        <v>0</v>
      </c>
      <c r="O134" s="220"/>
      <c r="P134" s="220"/>
      <c r="Q134" s="220"/>
      <c r="R134" s="49"/>
      <c r="T134" s="223" t="s">
        <v>21</v>
      </c>
      <c r="U134" s="57" t="s">
        <v>44</v>
      </c>
      <c r="V134" s="48"/>
      <c r="W134" s="224">
        <f>V134*K134</f>
        <v>0</v>
      </c>
      <c r="X134" s="224">
        <v>0.034279999999999998</v>
      </c>
      <c r="Y134" s="224">
        <f>X134*K134</f>
        <v>0.034279999999999998</v>
      </c>
      <c r="Z134" s="224">
        <v>0</v>
      </c>
      <c r="AA134" s="225">
        <f>Z134*K134</f>
        <v>0</v>
      </c>
      <c r="AR134" s="23" t="s">
        <v>157</v>
      </c>
      <c r="AT134" s="23" t="s">
        <v>153</v>
      </c>
      <c r="AU134" s="23" t="s">
        <v>103</v>
      </c>
      <c r="AY134" s="23" t="s">
        <v>152</v>
      </c>
      <c r="BE134" s="139">
        <f>IF(U134="základní",N134,0)</f>
        <v>0</v>
      </c>
      <c r="BF134" s="139">
        <f>IF(U134="snížená",N134,0)</f>
        <v>0</v>
      </c>
      <c r="BG134" s="139">
        <f>IF(U134="zákl. přenesená",N134,0)</f>
        <v>0</v>
      </c>
      <c r="BH134" s="139">
        <f>IF(U134="sníž. přenesená",N134,0)</f>
        <v>0</v>
      </c>
      <c r="BI134" s="139">
        <f>IF(U134="nulová",N134,0)</f>
        <v>0</v>
      </c>
      <c r="BJ134" s="23" t="s">
        <v>87</v>
      </c>
      <c r="BK134" s="139">
        <f>ROUND(L134*K134,2)</f>
        <v>0</v>
      </c>
      <c r="BL134" s="23" t="s">
        <v>157</v>
      </c>
      <c r="BM134" s="23" t="s">
        <v>158</v>
      </c>
    </row>
    <row r="135" s="10" customFormat="1" ht="16.5" customHeight="1">
      <c r="B135" s="226"/>
      <c r="C135" s="227"/>
      <c r="D135" s="227"/>
      <c r="E135" s="228" t="s">
        <v>21</v>
      </c>
      <c r="F135" s="229" t="s">
        <v>87</v>
      </c>
      <c r="G135" s="230"/>
      <c r="H135" s="230"/>
      <c r="I135" s="230"/>
      <c r="J135" s="227"/>
      <c r="K135" s="231">
        <v>1</v>
      </c>
      <c r="L135" s="227"/>
      <c r="M135" s="227"/>
      <c r="N135" s="227"/>
      <c r="O135" s="227"/>
      <c r="P135" s="227"/>
      <c r="Q135" s="227"/>
      <c r="R135" s="232"/>
      <c r="T135" s="233"/>
      <c r="U135" s="227"/>
      <c r="V135" s="227"/>
      <c r="W135" s="227"/>
      <c r="X135" s="227"/>
      <c r="Y135" s="227"/>
      <c r="Z135" s="227"/>
      <c r="AA135" s="234"/>
      <c r="AT135" s="235" t="s">
        <v>159</v>
      </c>
      <c r="AU135" s="235" t="s">
        <v>103</v>
      </c>
      <c r="AV135" s="10" t="s">
        <v>103</v>
      </c>
      <c r="AW135" s="10" t="s">
        <v>37</v>
      </c>
      <c r="AX135" s="10" t="s">
        <v>79</v>
      </c>
      <c r="AY135" s="235" t="s">
        <v>152</v>
      </c>
    </row>
    <row r="136" s="11" customFormat="1" ht="16.5" customHeight="1">
      <c r="B136" s="236"/>
      <c r="C136" s="237"/>
      <c r="D136" s="237"/>
      <c r="E136" s="238" t="s">
        <v>21</v>
      </c>
      <c r="F136" s="239" t="s">
        <v>160</v>
      </c>
      <c r="G136" s="237"/>
      <c r="H136" s="237"/>
      <c r="I136" s="237"/>
      <c r="J136" s="237"/>
      <c r="K136" s="240">
        <v>1</v>
      </c>
      <c r="L136" s="237"/>
      <c r="M136" s="237"/>
      <c r="N136" s="237"/>
      <c r="O136" s="237"/>
      <c r="P136" s="237"/>
      <c r="Q136" s="237"/>
      <c r="R136" s="241"/>
      <c r="T136" s="242"/>
      <c r="U136" s="237"/>
      <c r="V136" s="237"/>
      <c r="W136" s="237"/>
      <c r="X136" s="237"/>
      <c r="Y136" s="237"/>
      <c r="Z136" s="237"/>
      <c r="AA136" s="243"/>
      <c r="AT136" s="244" t="s">
        <v>159</v>
      </c>
      <c r="AU136" s="244" t="s">
        <v>103</v>
      </c>
      <c r="AV136" s="11" t="s">
        <v>157</v>
      </c>
      <c r="AW136" s="11" t="s">
        <v>37</v>
      </c>
      <c r="AX136" s="11" t="s">
        <v>87</v>
      </c>
      <c r="AY136" s="244" t="s">
        <v>152</v>
      </c>
    </row>
    <row r="137" s="1" customFormat="1" ht="38.25" customHeight="1">
      <c r="B137" s="47"/>
      <c r="C137" s="216" t="s">
        <v>103</v>
      </c>
      <c r="D137" s="216" t="s">
        <v>153</v>
      </c>
      <c r="E137" s="217" t="s">
        <v>161</v>
      </c>
      <c r="F137" s="218" t="s">
        <v>162</v>
      </c>
      <c r="G137" s="218"/>
      <c r="H137" s="218"/>
      <c r="I137" s="218"/>
      <c r="J137" s="219" t="s">
        <v>163</v>
      </c>
      <c r="K137" s="220">
        <v>2.3100000000000001</v>
      </c>
      <c r="L137" s="221">
        <v>0</v>
      </c>
      <c r="M137" s="222"/>
      <c r="N137" s="220">
        <f>ROUND(L137*K137,2)</f>
        <v>0</v>
      </c>
      <c r="O137" s="220"/>
      <c r="P137" s="220"/>
      <c r="Q137" s="220"/>
      <c r="R137" s="49"/>
      <c r="T137" s="223" t="s">
        <v>21</v>
      </c>
      <c r="U137" s="57" t="s">
        <v>44</v>
      </c>
      <c r="V137" s="48"/>
      <c r="W137" s="224">
        <f>V137*K137</f>
        <v>0</v>
      </c>
      <c r="X137" s="224">
        <v>0.074270000000000003</v>
      </c>
      <c r="Y137" s="224">
        <f>X137*K137</f>
        <v>0.17156370000000001</v>
      </c>
      <c r="Z137" s="224">
        <v>0</v>
      </c>
      <c r="AA137" s="225">
        <f>Z137*K137</f>
        <v>0</v>
      </c>
      <c r="AR137" s="23" t="s">
        <v>157</v>
      </c>
      <c r="AT137" s="23" t="s">
        <v>153</v>
      </c>
      <c r="AU137" s="23" t="s">
        <v>103</v>
      </c>
      <c r="AY137" s="23" t="s">
        <v>152</v>
      </c>
      <c r="BE137" s="139">
        <f>IF(U137="základní",N137,0)</f>
        <v>0</v>
      </c>
      <c r="BF137" s="139">
        <f>IF(U137="snížená",N137,0)</f>
        <v>0</v>
      </c>
      <c r="BG137" s="139">
        <f>IF(U137="zákl. přenesená",N137,0)</f>
        <v>0</v>
      </c>
      <c r="BH137" s="139">
        <f>IF(U137="sníž. přenesená",N137,0)</f>
        <v>0</v>
      </c>
      <c r="BI137" s="139">
        <f>IF(U137="nulová",N137,0)</f>
        <v>0</v>
      </c>
      <c r="BJ137" s="23" t="s">
        <v>87</v>
      </c>
      <c r="BK137" s="139">
        <f>ROUND(L137*K137,2)</f>
        <v>0</v>
      </c>
      <c r="BL137" s="23" t="s">
        <v>157</v>
      </c>
      <c r="BM137" s="23" t="s">
        <v>164</v>
      </c>
    </row>
    <row r="138" s="12" customFormat="1" ht="16.5" customHeight="1">
      <c r="B138" s="245"/>
      <c r="C138" s="246"/>
      <c r="D138" s="246"/>
      <c r="E138" s="247" t="s">
        <v>21</v>
      </c>
      <c r="F138" s="248" t="s">
        <v>165</v>
      </c>
      <c r="G138" s="249"/>
      <c r="H138" s="249"/>
      <c r="I138" s="249"/>
      <c r="J138" s="246"/>
      <c r="K138" s="247" t="s">
        <v>21</v>
      </c>
      <c r="L138" s="246"/>
      <c r="M138" s="246"/>
      <c r="N138" s="246"/>
      <c r="O138" s="246"/>
      <c r="P138" s="246"/>
      <c r="Q138" s="246"/>
      <c r="R138" s="250"/>
      <c r="T138" s="251"/>
      <c r="U138" s="246"/>
      <c r="V138" s="246"/>
      <c r="W138" s="246"/>
      <c r="X138" s="246"/>
      <c r="Y138" s="246"/>
      <c r="Z138" s="246"/>
      <c r="AA138" s="252"/>
      <c r="AT138" s="253" t="s">
        <v>159</v>
      </c>
      <c r="AU138" s="253" t="s">
        <v>103</v>
      </c>
      <c r="AV138" s="12" t="s">
        <v>87</v>
      </c>
      <c r="AW138" s="12" t="s">
        <v>37</v>
      </c>
      <c r="AX138" s="12" t="s">
        <v>79</v>
      </c>
      <c r="AY138" s="253" t="s">
        <v>152</v>
      </c>
    </row>
    <row r="139" s="10" customFormat="1" ht="16.5" customHeight="1">
      <c r="B139" s="226"/>
      <c r="C139" s="227"/>
      <c r="D139" s="227"/>
      <c r="E139" s="228" t="s">
        <v>21</v>
      </c>
      <c r="F139" s="254" t="s">
        <v>166</v>
      </c>
      <c r="G139" s="227"/>
      <c r="H139" s="227"/>
      <c r="I139" s="227"/>
      <c r="J139" s="227"/>
      <c r="K139" s="231">
        <v>2.3100000000000001</v>
      </c>
      <c r="L139" s="227"/>
      <c r="M139" s="227"/>
      <c r="N139" s="227"/>
      <c r="O139" s="227"/>
      <c r="P139" s="227"/>
      <c r="Q139" s="227"/>
      <c r="R139" s="232"/>
      <c r="T139" s="233"/>
      <c r="U139" s="227"/>
      <c r="V139" s="227"/>
      <c r="W139" s="227"/>
      <c r="X139" s="227"/>
      <c r="Y139" s="227"/>
      <c r="Z139" s="227"/>
      <c r="AA139" s="234"/>
      <c r="AT139" s="235" t="s">
        <v>159</v>
      </c>
      <c r="AU139" s="235" t="s">
        <v>103</v>
      </c>
      <c r="AV139" s="10" t="s">
        <v>103</v>
      </c>
      <c r="AW139" s="10" t="s">
        <v>37</v>
      </c>
      <c r="AX139" s="10" t="s">
        <v>79</v>
      </c>
      <c r="AY139" s="235" t="s">
        <v>152</v>
      </c>
    </row>
    <row r="140" s="11" customFormat="1" ht="16.5" customHeight="1">
      <c r="B140" s="236"/>
      <c r="C140" s="237"/>
      <c r="D140" s="237"/>
      <c r="E140" s="238" t="s">
        <v>21</v>
      </c>
      <c r="F140" s="239" t="s">
        <v>160</v>
      </c>
      <c r="G140" s="237"/>
      <c r="H140" s="237"/>
      <c r="I140" s="237"/>
      <c r="J140" s="237"/>
      <c r="K140" s="240">
        <v>2.3100000000000001</v>
      </c>
      <c r="L140" s="237"/>
      <c r="M140" s="237"/>
      <c r="N140" s="237"/>
      <c r="O140" s="237"/>
      <c r="P140" s="237"/>
      <c r="Q140" s="237"/>
      <c r="R140" s="241"/>
      <c r="T140" s="242"/>
      <c r="U140" s="237"/>
      <c r="V140" s="237"/>
      <c r="W140" s="237"/>
      <c r="X140" s="237"/>
      <c r="Y140" s="237"/>
      <c r="Z140" s="237"/>
      <c r="AA140" s="243"/>
      <c r="AT140" s="244" t="s">
        <v>159</v>
      </c>
      <c r="AU140" s="244" t="s">
        <v>103</v>
      </c>
      <c r="AV140" s="11" t="s">
        <v>157</v>
      </c>
      <c r="AW140" s="11" t="s">
        <v>37</v>
      </c>
      <c r="AX140" s="11" t="s">
        <v>87</v>
      </c>
      <c r="AY140" s="244" t="s">
        <v>152</v>
      </c>
    </row>
    <row r="141" s="1" customFormat="1" ht="25.5" customHeight="1">
      <c r="B141" s="47"/>
      <c r="C141" s="216" t="s">
        <v>167</v>
      </c>
      <c r="D141" s="216" t="s">
        <v>153</v>
      </c>
      <c r="E141" s="217" t="s">
        <v>168</v>
      </c>
      <c r="F141" s="218" t="s">
        <v>169</v>
      </c>
      <c r="G141" s="218"/>
      <c r="H141" s="218"/>
      <c r="I141" s="218"/>
      <c r="J141" s="219" t="s">
        <v>163</v>
      </c>
      <c r="K141" s="220">
        <v>17.41</v>
      </c>
      <c r="L141" s="221">
        <v>0</v>
      </c>
      <c r="M141" s="222"/>
      <c r="N141" s="220">
        <f>ROUND(L141*K141,2)</f>
        <v>0</v>
      </c>
      <c r="O141" s="220"/>
      <c r="P141" s="220"/>
      <c r="Q141" s="220"/>
      <c r="R141" s="49"/>
      <c r="T141" s="223" t="s">
        <v>21</v>
      </c>
      <c r="U141" s="57" t="s">
        <v>44</v>
      </c>
      <c r="V141" s="48"/>
      <c r="W141" s="224">
        <f>V141*K141</f>
        <v>0</v>
      </c>
      <c r="X141" s="224">
        <v>0.069169999999999995</v>
      </c>
      <c r="Y141" s="224">
        <f>X141*K141</f>
        <v>1.2042496999999999</v>
      </c>
      <c r="Z141" s="224">
        <v>0</v>
      </c>
      <c r="AA141" s="225">
        <f>Z141*K141</f>
        <v>0</v>
      </c>
      <c r="AR141" s="23" t="s">
        <v>157</v>
      </c>
      <c r="AT141" s="23" t="s">
        <v>153</v>
      </c>
      <c r="AU141" s="23" t="s">
        <v>103</v>
      </c>
      <c r="AY141" s="23" t="s">
        <v>152</v>
      </c>
      <c r="BE141" s="139">
        <f>IF(U141="základní",N141,0)</f>
        <v>0</v>
      </c>
      <c r="BF141" s="139">
        <f>IF(U141="snížená",N141,0)</f>
        <v>0</v>
      </c>
      <c r="BG141" s="139">
        <f>IF(U141="zákl. přenesená",N141,0)</f>
        <v>0</v>
      </c>
      <c r="BH141" s="139">
        <f>IF(U141="sníž. přenesená",N141,0)</f>
        <v>0</v>
      </c>
      <c r="BI141" s="139">
        <f>IF(U141="nulová",N141,0)</f>
        <v>0</v>
      </c>
      <c r="BJ141" s="23" t="s">
        <v>87</v>
      </c>
      <c r="BK141" s="139">
        <f>ROUND(L141*K141,2)</f>
        <v>0</v>
      </c>
      <c r="BL141" s="23" t="s">
        <v>157</v>
      </c>
      <c r="BM141" s="23" t="s">
        <v>170</v>
      </c>
    </row>
    <row r="142" s="10" customFormat="1" ht="16.5" customHeight="1">
      <c r="B142" s="226"/>
      <c r="C142" s="227"/>
      <c r="D142" s="227"/>
      <c r="E142" s="228" t="s">
        <v>21</v>
      </c>
      <c r="F142" s="229" t="s">
        <v>171</v>
      </c>
      <c r="G142" s="230"/>
      <c r="H142" s="230"/>
      <c r="I142" s="230"/>
      <c r="J142" s="227"/>
      <c r="K142" s="231">
        <v>19.91</v>
      </c>
      <c r="L142" s="227"/>
      <c r="M142" s="227"/>
      <c r="N142" s="227"/>
      <c r="O142" s="227"/>
      <c r="P142" s="227"/>
      <c r="Q142" s="227"/>
      <c r="R142" s="232"/>
      <c r="T142" s="233"/>
      <c r="U142" s="227"/>
      <c r="V142" s="227"/>
      <c r="W142" s="227"/>
      <c r="X142" s="227"/>
      <c r="Y142" s="227"/>
      <c r="Z142" s="227"/>
      <c r="AA142" s="234"/>
      <c r="AT142" s="235" t="s">
        <v>159</v>
      </c>
      <c r="AU142" s="235" t="s">
        <v>103</v>
      </c>
      <c r="AV142" s="10" t="s">
        <v>103</v>
      </c>
      <c r="AW142" s="10" t="s">
        <v>37</v>
      </c>
      <c r="AX142" s="10" t="s">
        <v>79</v>
      </c>
      <c r="AY142" s="235" t="s">
        <v>152</v>
      </c>
    </row>
    <row r="143" s="10" customFormat="1" ht="16.5" customHeight="1">
      <c r="B143" s="226"/>
      <c r="C143" s="227"/>
      <c r="D143" s="227"/>
      <c r="E143" s="228" t="s">
        <v>21</v>
      </c>
      <c r="F143" s="254" t="s">
        <v>172</v>
      </c>
      <c r="G143" s="227"/>
      <c r="H143" s="227"/>
      <c r="I143" s="227"/>
      <c r="J143" s="227"/>
      <c r="K143" s="231">
        <v>-2.5</v>
      </c>
      <c r="L143" s="227"/>
      <c r="M143" s="227"/>
      <c r="N143" s="227"/>
      <c r="O143" s="227"/>
      <c r="P143" s="227"/>
      <c r="Q143" s="227"/>
      <c r="R143" s="232"/>
      <c r="T143" s="233"/>
      <c r="U143" s="227"/>
      <c r="V143" s="227"/>
      <c r="W143" s="227"/>
      <c r="X143" s="227"/>
      <c r="Y143" s="227"/>
      <c r="Z143" s="227"/>
      <c r="AA143" s="234"/>
      <c r="AT143" s="235" t="s">
        <v>159</v>
      </c>
      <c r="AU143" s="235" t="s">
        <v>103</v>
      </c>
      <c r="AV143" s="10" t="s">
        <v>103</v>
      </c>
      <c r="AW143" s="10" t="s">
        <v>37</v>
      </c>
      <c r="AX143" s="10" t="s">
        <v>79</v>
      </c>
      <c r="AY143" s="235" t="s">
        <v>152</v>
      </c>
    </row>
    <row r="144" s="11" customFormat="1" ht="16.5" customHeight="1">
      <c r="B144" s="236"/>
      <c r="C144" s="237"/>
      <c r="D144" s="237"/>
      <c r="E144" s="238" t="s">
        <v>21</v>
      </c>
      <c r="F144" s="239" t="s">
        <v>160</v>
      </c>
      <c r="G144" s="237"/>
      <c r="H144" s="237"/>
      <c r="I144" s="237"/>
      <c r="J144" s="237"/>
      <c r="K144" s="240">
        <v>17.41</v>
      </c>
      <c r="L144" s="237"/>
      <c r="M144" s="237"/>
      <c r="N144" s="237"/>
      <c r="O144" s="237"/>
      <c r="P144" s="237"/>
      <c r="Q144" s="237"/>
      <c r="R144" s="241"/>
      <c r="T144" s="242"/>
      <c r="U144" s="237"/>
      <c r="V144" s="237"/>
      <c r="W144" s="237"/>
      <c r="X144" s="237"/>
      <c r="Y144" s="237"/>
      <c r="Z144" s="237"/>
      <c r="AA144" s="243"/>
      <c r="AT144" s="244" t="s">
        <v>159</v>
      </c>
      <c r="AU144" s="244" t="s">
        <v>103</v>
      </c>
      <c r="AV144" s="11" t="s">
        <v>157</v>
      </c>
      <c r="AW144" s="11" t="s">
        <v>37</v>
      </c>
      <c r="AX144" s="11" t="s">
        <v>87</v>
      </c>
      <c r="AY144" s="244" t="s">
        <v>152</v>
      </c>
    </row>
    <row r="145" s="1" customFormat="1" ht="25.5" customHeight="1">
      <c r="B145" s="47"/>
      <c r="C145" s="216" t="s">
        <v>157</v>
      </c>
      <c r="D145" s="216" t="s">
        <v>153</v>
      </c>
      <c r="E145" s="217" t="s">
        <v>173</v>
      </c>
      <c r="F145" s="218" t="s">
        <v>174</v>
      </c>
      <c r="G145" s="218"/>
      <c r="H145" s="218"/>
      <c r="I145" s="218"/>
      <c r="J145" s="219" t="s">
        <v>175</v>
      </c>
      <c r="K145" s="220">
        <v>9.4700000000000006</v>
      </c>
      <c r="L145" s="221">
        <v>0</v>
      </c>
      <c r="M145" s="222"/>
      <c r="N145" s="220">
        <f>ROUND(L145*K145,2)</f>
        <v>0</v>
      </c>
      <c r="O145" s="220"/>
      <c r="P145" s="220"/>
      <c r="Q145" s="220"/>
      <c r="R145" s="49"/>
      <c r="T145" s="223" t="s">
        <v>21</v>
      </c>
      <c r="U145" s="57" t="s">
        <v>44</v>
      </c>
      <c r="V145" s="48"/>
      <c r="W145" s="224">
        <f>V145*K145</f>
        <v>0</v>
      </c>
      <c r="X145" s="224">
        <v>0.00020000000000000001</v>
      </c>
      <c r="Y145" s="224">
        <f>X145*K145</f>
        <v>0.0018940000000000003</v>
      </c>
      <c r="Z145" s="224">
        <v>0</v>
      </c>
      <c r="AA145" s="225">
        <f>Z145*K145</f>
        <v>0</v>
      </c>
      <c r="AR145" s="23" t="s">
        <v>157</v>
      </c>
      <c r="AT145" s="23" t="s">
        <v>153</v>
      </c>
      <c r="AU145" s="23" t="s">
        <v>103</v>
      </c>
      <c r="AY145" s="23" t="s">
        <v>152</v>
      </c>
      <c r="BE145" s="139">
        <f>IF(U145="základní",N145,0)</f>
        <v>0</v>
      </c>
      <c r="BF145" s="139">
        <f>IF(U145="snížená",N145,0)</f>
        <v>0</v>
      </c>
      <c r="BG145" s="139">
        <f>IF(U145="zákl. přenesená",N145,0)</f>
        <v>0</v>
      </c>
      <c r="BH145" s="139">
        <f>IF(U145="sníž. přenesená",N145,0)</f>
        <v>0</v>
      </c>
      <c r="BI145" s="139">
        <f>IF(U145="nulová",N145,0)</f>
        <v>0</v>
      </c>
      <c r="BJ145" s="23" t="s">
        <v>87</v>
      </c>
      <c r="BK145" s="139">
        <f>ROUND(L145*K145,2)</f>
        <v>0</v>
      </c>
      <c r="BL145" s="23" t="s">
        <v>157</v>
      </c>
      <c r="BM145" s="23" t="s">
        <v>176</v>
      </c>
    </row>
    <row r="146" s="10" customFormat="1" ht="16.5" customHeight="1">
      <c r="B146" s="226"/>
      <c r="C146" s="227"/>
      <c r="D146" s="227"/>
      <c r="E146" s="228" t="s">
        <v>21</v>
      </c>
      <c r="F146" s="229" t="s">
        <v>177</v>
      </c>
      <c r="G146" s="230"/>
      <c r="H146" s="230"/>
      <c r="I146" s="230"/>
      <c r="J146" s="227"/>
      <c r="K146" s="231">
        <v>7.2400000000000002</v>
      </c>
      <c r="L146" s="227"/>
      <c r="M146" s="227"/>
      <c r="N146" s="227"/>
      <c r="O146" s="227"/>
      <c r="P146" s="227"/>
      <c r="Q146" s="227"/>
      <c r="R146" s="232"/>
      <c r="T146" s="233"/>
      <c r="U146" s="227"/>
      <c r="V146" s="227"/>
      <c r="W146" s="227"/>
      <c r="X146" s="227"/>
      <c r="Y146" s="227"/>
      <c r="Z146" s="227"/>
      <c r="AA146" s="234"/>
      <c r="AT146" s="235" t="s">
        <v>159</v>
      </c>
      <c r="AU146" s="235" t="s">
        <v>103</v>
      </c>
      <c r="AV146" s="10" t="s">
        <v>103</v>
      </c>
      <c r="AW146" s="10" t="s">
        <v>37</v>
      </c>
      <c r="AX146" s="10" t="s">
        <v>79</v>
      </c>
      <c r="AY146" s="235" t="s">
        <v>152</v>
      </c>
    </row>
    <row r="147" s="10" customFormat="1" ht="16.5" customHeight="1">
      <c r="B147" s="226"/>
      <c r="C147" s="227"/>
      <c r="D147" s="227"/>
      <c r="E147" s="228" t="s">
        <v>21</v>
      </c>
      <c r="F147" s="254" t="s">
        <v>178</v>
      </c>
      <c r="G147" s="227"/>
      <c r="H147" s="227"/>
      <c r="I147" s="227"/>
      <c r="J147" s="227"/>
      <c r="K147" s="231">
        <v>2.23</v>
      </c>
      <c r="L147" s="227"/>
      <c r="M147" s="227"/>
      <c r="N147" s="227"/>
      <c r="O147" s="227"/>
      <c r="P147" s="227"/>
      <c r="Q147" s="227"/>
      <c r="R147" s="232"/>
      <c r="T147" s="233"/>
      <c r="U147" s="227"/>
      <c r="V147" s="227"/>
      <c r="W147" s="227"/>
      <c r="X147" s="227"/>
      <c r="Y147" s="227"/>
      <c r="Z147" s="227"/>
      <c r="AA147" s="234"/>
      <c r="AT147" s="235" t="s">
        <v>159</v>
      </c>
      <c r="AU147" s="235" t="s">
        <v>103</v>
      </c>
      <c r="AV147" s="10" t="s">
        <v>103</v>
      </c>
      <c r="AW147" s="10" t="s">
        <v>37</v>
      </c>
      <c r="AX147" s="10" t="s">
        <v>79</v>
      </c>
      <c r="AY147" s="235" t="s">
        <v>152</v>
      </c>
    </row>
    <row r="148" s="11" customFormat="1" ht="16.5" customHeight="1">
      <c r="B148" s="236"/>
      <c r="C148" s="237"/>
      <c r="D148" s="237"/>
      <c r="E148" s="238" t="s">
        <v>21</v>
      </c>
      <c r="F148" s="239" t="s">
        <v>160</v>
      </c>
      <c r="G148" s="237"/>
      <c r="H148" s="237"/>
      <c r="I148" s="237"/>
      <c r="J148" s="237"/>
      <c r="K148" s="240">
        <v>9.4700000000000006</v>
      </c>
      <c r="L148" s="237"/>
      <c r="M148" s="237"/>
      <c r="N148" s="237"/>
      <c r="O148" s="237"/>
      <c r="P148" s="237"/>
      <c r="Q148" s="237"/>
      <c r="R148" s="241"/>
      <c r="T148" s="242"/>
      <c r="U148" s="237"/>
      <c r="V148" s="237"/>
      <c r="W148" s="237"/>
      <c r="X148" s="237"/>
      <c r="Y148" s="237"/>
      <c r="Z148" s="237"/>
      <c r="AA148" s="243"/>
      <c r="AT148" s="244" t="s">
        <v>159</v>
      </c>
      <c r="AU148" s="244" t="s">
        <v>103</v>
      </c>
      <c r="AV148" s="11" t="s">
        <v>157</v>
      </c>
      <c r="AW148" s="11" t="s">
        <v>37</v>
      </c>
      <c r="AX148" s="11" t="s">
        <v>87</v>
      </c>
      <c r="AY148" s="244" t="s">
        <v>152</v>
      </c>
    </row>
    <row r="149" s="9" customFormat="1" ht="29.88" customHeight="1">
      <c r="B149" s="203"/>
      <c r="C149" s="204"/>
      <c r="D149" s="213" t="s">
        <v>115</v>
      </c>
      <c r="E149" s="213"/>
      <c r="F149" s="213"/>
      <c r="G149" s="213"/>
      <c r="H149" s="213"/>
      <c r="I149" s="213"/>
      <c r="J149" s="213"/>
      <c r="K149" s="213"/>
      <c r="L149" s="213"/>
      <c r="M149" s="213"/>
      <c r="N149" s="214">
        <f>BK149</f>
        <v>0</v>
      </c>
      <c r="O149" s="215"/>
      <c r="P149" s="215"/>
      <c r="Q149" s="215"/>
      <c r="R149" s="206"/>
      <c r="T149" s="207"/>
      <c r="U149" s="204"/>
      <c r="V149" s="204"/>
      <c r="W149" s="208">
        <f>SUM(W150:W194)</f>
        <v>0</v>
      </c>
      <c r="X149" s="204"/>
      <c r="Y149" s="208">
        <f>SUM(Y150:Y194)</f>
        <v>0.40700700000000001</v>
      </c>
      <c r="Z149" s="204"/>
      <c r="AA149" s="209">
        <f>SUM(AA150:AA194)</f>
        <v>0</v>
      </c>
      <c r="AR149" s="210" t="s">
        <v>87</v>
      </c>
      <c r="AT149" s="211" t="s">
        <v>78</v>
      </c>
      <c r="AU149" s="211" t="s">
        <v>87</v>
      </c>
      <c r="AY149" s="210" t="s">
        <v>152</v>
      </c>
      <c r="BK149" s="212">
        <f>SUM(BK150:BK194)</f>
        <v>0</v>
      </c>
    </row>
    <row r="150" s="1" customFormat="1" ht="25.5" customHeight="1">
      <c r="B150" s="47"/>
      <c r="C150" s="216" t="s">
        <v>179</v>
      </c>
      <c r="D150" s="216" t="s">
        <v>153</v>
      </c>
      <c r="E150" s="217" t="s">
        <v>180</v>
      </c>
      <c r="F150" s="218" t="s">
        <v>181</v>
      </c>
      <c r="G150" s="218"/>
      <c r="H150" s="218"/>
      <c r="I150" s="218"/>
      <c r="J150" s="219" t="s">
        <v>163</v>
      </c>
      <c r="K150" s="220">
        <v>45.490000000000002</v>
      </c>
      <c r="L150" s="221">
        <v>0</v>
      </c>
      <c r="M150" s="222"/>
      <c r="N150" s="220">
        <f>ROUND(L150*K150,2)</f>
        <v>0</v>
      </c>
      <c r="O150" s="220"/>
      <c r="P150" s="220"/>
      <c r="Q150" s="220"/>
      <c r="R150" s="49"/>
      <c r="T150" s="223" t="s">
        <v>21</v>
      </c>
      <c r="U150" s="57" t="s">
        <v>44</v>
      </c>
      <c r="V150" s="48"/>
      <c r="W150" s="224">
        <f>V150*K150</f>
        <v>0</v>
      </c>
      <c r="X150" s="224">
        <v>0.00025999999999999998</v>
      </c>
      <c r="Y150" s="224">
        <f>X150*K150</f>
        <v>0.0118274</v>
      </c>
      <c r="Z150" s="224">
        <v>0</v>
      </c>
      <c r="AA150" s="225">
        <f>Z150*K150</f>
        <v>0</v>
      </c>
      <c r="AR150" s="23" t="s">
        <v>157</v>
      </c>
      <c r="AT150" s="23" t="s">
        <v>153</v>
      </c>
      <c r="AU150" s="23" t="s">
        <v>103</v>
      </c>
      <c r="AY150" s="23" t="s">
        <v>152</v>
      </c>
      <c r="BE150" s="139">
        <f>IF(U150="základní",N150,0)</f>
        <v>0</v>
      </c>
      <c r="BF150" s="139">
        <f>IF(U150="snížená",N150,0)</f>
        <v>0</v>
      </c>
      <c r="BG150" s="139">
        <f>IF(U150="zákl. přenesená",N150,0)</f>
        <v>0</v>
      </c>
      <c r="BH150" s="139">
        <f>IF(U150="sníž. přenesená",N150,0)</f>
        <v>0</v>
      </c>
      <c r="BI150" s="139">
        <f>IF(U150="nulová",N150,0)</f>
        <v>0</v>
      </c>
      <c r="BJ150" s="23" t="s">
        <v>87</v>
      </c>
      <c r="BK150" s="139">
        <f>ROUND(L150*K150,2)</f>
        <v>0</v>
      </c>
      <c r="BL150" s="23" t="s">
        <v>157</v>
      </c>
      <c r="BM150" s="23" t="s">
        <v>182</v>
      </c>
    </row>
    <row r="151" s="10" customFormat="1" ht="16.5" customHeight="1">
      <c r="B151" s="226"/>
      <c r="C151" s="227"/>
      <c r="D151" s="227"/>
      <c r="E151" s="228" t="s">
        <v>21</v>
      </c>
      <c r="F151" s="229" t="s">
        <v>183</v>
      </c>
      <c r="G151" s="230"/>
      <c r="H151" s="230"/>
      <c r="I151" s="230"/>
      <c r="J151" s="227"/>
      <c r="K151" s="231">
        <v>5.9800000000000004</v>
      </c>
      <c r="L151" s="227"/>
      <c r="M151" s="227"/>
      <c r="N151" s="227"/>
      <c r="O151" s="227"/>
      <c r="P151" s="227"/>
      <c r="Q151" s="227"/>
      <c r="R151" s="232"/>
      <c r="T151" s="233"/>
      <c r="U151" s="227"/>
      <c r="V151" s="227"/>
      <c r="W151" s="227"/>
      <c r="X151" s="227"/>
      <c r="Y151" s="227"/>
      <c r="Z151" s="227"/>
      <c r="AA151" s="234"/>
      <c r="AT151" s="235" t="s">
        <v>159</v>
      </c>
      <c r="AU151" s="235" t="s">
        <v>103</v>
      </c>
      <c r="AV151" s="10" t="s">
        <v>103</v>
      </c>
      <c r="AW151" s="10" t="s">
        <v>37</v>
      </c>
      <c r="AX151" s="10" t="s">
        <v>79</v>
      </c>
      <c r="AY151" s="235" t="s">
        <v>152</v>
      </c>
    </row>
    <row r="152" s="10" customFormat="1" ht="16.5" customHeight="1">
      <c r="B152" s="226"/>
      <c r="C152" s="227"/>
      <c r="D152" s="227"/>
      <c r="E152" s="228" t="s">
        <v>21</v>
      </c>
      <c r="F152" s="254" t="s">
        <v>184</v>
      </c>
      <c r="G152" s="227"/>
      <c r="H152" s="227"/>
      <c r="I152" s="227"/>
      <c r="J152" s="227"/>
      <c r="K152" s="231">
        <v>43.549999999999997</v>
      </c>
      <c r="L152" s="227"/>
      <c r="M152" s="227"/>
      <c r="N152" s="227"/>
      <c r="O152" s="227"/>
      <c r="P152" s="227"/>
      <c r="Q152" s="227"/>
      <c r="R152" s="232"/>
      <c r="T152" s="233"/>
      <c r="U152" s="227"/>
      <c r="V152" s="227"/>
      <c r="W152" s="227"/>
      <c r="X152" s="227"/>
      <c r="Y152" s="227"/>
      <c r="Z152" s="227"/>
      <c r="AA152" s="234"/>
      <c r="AT152" s="235" t="s">
        <v>159</v>
      </c>
      <c r="AU152" s="235" t="s">
        <v>103</v>
      </c>
      <c r="AV152" s="10" t="s">
        <v>103</v>
      </c>
      <c r="AW152" s="10" t="s">
        <v>37</v>
      </c>
      <c r="AX152" s="10" t="s">
        <v>79</v>
      </c>
      <c r="AY152" s="235" t="s">
        <v>152</v>
      </c>
    </row>
    <row r="153" s="10" customFormat="1" ht="16.5" customHeight="1">
      <c r="B153" s="226"/>
      <c r="C153" s="227"/>
      <c r="D153" s="227"/>
      <c r="E153" s="228" t="s">
        <v>21</v>
      </c>
      <c r="F153" s="254" t="s">
        <v>185</v>
      </c>
      <c r="G153" s="227"/>
      <c r="H153" s="227"/>
      <c r="I153" s="227"/>
      <c r="J153" s="227"/>
      <c r="K153" s="231">
        <v>-5</v>
      </c>
      <c r="L153" s="227"/>
      <c r="M153" s="227"/>
      <c r="N153" s="227"/>
      <c r="O153" s="227"/>
      <c r="P153" s="227"/>
      <c r="Q153" s="227"/>
      <c r="R153" s="232"/>
      <c r="T153" s="233"/>
      <c r="U153" s="227"/>
      <c r="V153" s="227"/>
      <c r="W153" s="227"/>
      <c r="X153" s="227"/>
      <c r="Y153" s="227"/>
      <c r="Z153" s="227"/>
      <c r="AA153" s="234"/>
      <c r="AT153" s="235" t="s">
        <v>159</v>
      </c>
      <c r="AU153" s="235" t="s">
        <v>103</v>
      </c>
      <c r="AV153" s="10" t="s">
        <v>103</v>
      </c>
      <c r="AW153" s="10" t="s">
        <v>37</v>
      </c>
      <c r="AX153" s="10" t="s">
        <v>79</v>
      </c>
      <c r="AY153" s="235" t="s">
        <v>152</v>
      </c>
    </row>
    <row r="154" s="12" customFormat="1" ht="16.5" customHeight="1">
      <c r="B154" s="245"/>
      <c r="C154" s="246"/>
      <c r="D154" s="246"/>
      <c r="E154" s="247" t="s">
        <v>21</v>
      </c>
      <c r="F154" s="255" t="s">
        <v>186</v>
      </c>
      <c r="G154" s="246"/>
      <c r="H154" s="246"/>
      <c r="I154" s="246"/>
      <c r="J154" s="246"/>
      <c r="K154" s="247" t="s">
        <v>21</v>
      </c>
      <c r="L154" s="246"/>
      <c r="M154" s="246"/>
      <c r="N154" s="246"/>
      <c r="O154" s="246"/>
      <c r="P154" s="246"/>
      <c r="Q154" s="246"/>
      <c r="R154" s="250"/>
      <c r="T154" s="251"/>
      <c r="U154" s="246"/>
      <c r="V154" s="246"/>
      <c r="W154" s="246"/>
      <c r="X154" s="246"/>
      <c r="Y154" s="246"/>
      <c r="Z154" s="246"/>
      <c r="AA154" s="252"/>
      <c r="AT154" s="253" t="s">
        <v>159</v>
      </c>
      <c r="AU154" s="253" t="s">
        <v>103</v>
      </c>
      <c r="AV154" s="12" t="s">
        <v>87</v>
      </c>
      <c r="AW154" s="12" t="s">
        <v>37</v>
      </c>
      <c r="AX154" s="12" t="s">
        <v>79</v>
      </c>
      <c r="AY154" s="253" t="s">
        <v>152</v>
      </c>
    </row>
    <row r="155" s="10" customFormat="1" ht="16.5" customHeight="1">
      <c r="B155" s="226"/>
      <c r="C155" s="227"/>
      <c r="D155" s="227"/>
      <c r="E155" s="228" t="s">
        <v>21</v>
      </c>
      <c r="F155" s="254" t="s">
        <v>187</v>
      </c>
      <c r="G155" s="227"/>
      <c r="H155" s="227"/>
      <c r="I155" s="227"/>
      <c r="J155" s="227"/>
      <c r="K155" s="231">
        <v>0.31</v>
      </c>
      <c r="L155" s="227"/>
      <c r="M155" s="227"/>
      <c r="N155" s="227"/>
      <c r="O155" s="227"/>
      <c r="P155" s="227"/>
      <c r="Q155" s="227"/>
      <c r="R155" s="232"/>
      <c r="T155" s="233"/>
      <c r="U155" s="227"/>
      <c r="V155" s="227"/>
      <c r="W155" s="227"/>
      <c r="X155" s="227"/>
      <c r="Y155" s="227"/>
      <c r="Z155" s="227"/>
      <c r="AA155" s="234"/>
      <c r="AT155" s="235" t="s">
        <v>159</v>
      </c>
      <c r="AU155" s="235" t="s">
        <v>103</v>
      </c>
      <c r="AV155" s="10" t="s">
        <v>103</v>
      </c>
      <c r="AW155" s="10" t="s">
        <v>37</v>
      </c>
      <c r="AX155" s="10" t="s">
        <v>79</v>
      </c>
      <c r="AY155" s="235" t="s">
        <v>152</v>
      </c>
    </row>
    <row r="156" s="12" customFormat="1" ht="16.5" customHeight="1">
      <c r="B156" s="245"/>
      <c r="C156" s="246"/>
      <c r="D156" s="246"/>
      <c r="E156" s="247" t="s">
        <v>21</v>
      </c>
      <c r="F156" s="255" t="s">
        <v>188</v>
      </c>
      <c r="G156" s="246"/>
      <c r="H156" s="246"/>
      <c r="I156" s="246"/>
      <c r="J156" s="246"/>
      <c r="K156" s="247" t="s">
        <v>21</v>
      </c>
      <c r="L156" s="246"/>
      <c r="M156" s="246"/>
      <c r="N156" s="246"/>
      <c r="O156" s="246"/>
      <c r="P156" s="246"/>
      <c r="Q156" s="246"/>
      <c r="R156" s="250"/>
      <c r="T156" s="251"/>
      <c r="U156" s="246"/>
      <c r="V156" s="246"/>
      <c r="W156" s="246"/>
      <c r="X156" s="246"/>
      <c r="Y156" s="246"/>
      <c r="Z156" s="246"/>
      <c r="AA156" s="252"/>
      <c r="AT156" s="253" t="s">
        <v>159</v>
      </c>
      <c r="AU156" s="253" t="s">
        <v>103</v>
      </c>
      <c r="AV156" s="12" t="s">
        <v>87</v>
      </c>
      <c r="AW156" s="12" t="s">
        <v>37</v>
      </c>
      <c r="AX156" s="12" t="s">
        <v>79</v>
      </c>
      <c r="AY156" s="253" t="s">
        <v>152</v>
      </c>
    </row>
    <row r="157" s="10" customFormat="1" ht="16.5" customHeight="1">
      <c r="B157" s="226"/>
      <c r="C157" s="227"/>
      <c r="D157" s="227"/>
      <c r="E157" s="228" t="s">
        <v>21</v>
      </c>
      <c r="F157" s="254" t="s">
        <v>189</v>
      </c>
      <c r="G157" s="227"/>
      <c r="H157" s="227"/>
      <c r="I157" s="227"/>
      <c r="J157" s="227"/>
      <c r="K157" s="231">
        <v>0.65000000000000002</v>
      </c>
      <c r="L157" s="227"/>
      <c r="M157" s="227"/>
      <c r="N157" s="227"/>
      <c r="O157" s="227"/>
      <c r="P157" s="227"/>
      <c r="Q157" s="227"/>
      <c r="R157" s="232"/>
      <c r="T157" s="233"/>
      <c r="U157" s="227"/>
      <c r="V157" s="227"/>
      <c r="W157" s="227"/>
      <c r="X157" s="227"/>
      <c r="Y157" s="227"/>
      <c r="Z157" s="227"/>
      <c r="AA157" s="234"/>
      <c r="AT157" s="235" t="s">
        <v>159</v>
      </c>
      <c r="AU157" s="235" t="s">
        <v>103</v>
      </c>
      <c r="AV157" s="10" t="s">
        <v>103</v>
      </c>
      <c r="AW157" s="10" t="s">
        <v>37</v>
      </c>
      <c r="AX157" s="10" t="s">
        <v>79</v>
      </c>
      <c r="AY157" s="235" t="s">
        <v>152</v>
      </c>
    </row>
    <row r="158" s="11" customFormat="1" ht="16.5" customHeight="1">
      <c r="B158" s="236"/>
      <c r="C158" s="237"/>
      <c r="D158" s="237"/>
      <c r="E158" s="238" t="s">
        <v>21</v>
      </c>
      <c r="F158" s="239" t="s">
        <v>160</v>
      </c>
      <c r="G158" s="237"/>
      <c r="H158" s="237"/>
      <c r="I158" s="237"/>
      <c r="J158" s="237"/>
      <c r="K158" s="240">
        <v>45.490000000000002</v>
      </c>
      <c r="L158" s="237"/>
      <c r="M158" s="237"/>
      <c r="N158" s="237"/>
      <c r="O158" s="237"/>
      <c r="P158" s="237"/>
      <c r="Q158" s="237"/>
      <c r="R158" s="241"/>
      <c r="T158" s="242"/>
      <c r="U158" s="237"/>
      <c r="V158" s="237"/>
      <c r="W158" s="237"/>
      <c r="X158" s="237"/>
      <c r="Y158" s="237"/>
      <c r="Z158" s="237"/>
      <c r="AA158" s="243"/>
      <c r="AT158" s="244" t="s">
        <v>159</v>
      </c>
      <c r="AU158" s="244" t="s">
        <v>103</v>
      </c>
      <c r="AV158" s="11" t="s">
        <v>157</v>
      </c>
      <c r="AW158" s="11" t="s">
        <v>37</v>
      </c>
      <c r="AX158" s="11" t="s">
        <v>87</v>
      </c>
      <c r="AY158" s="244" t="s">
        <v>152</v>
      </c>
    </row>
    <row r="159" s="1" customFormat="1" ht="25.5" customHeight="1">
      <c r="B159" s="47"/>
      <c r="C159" s="216" t="s">
        <v>190</v>
      </c>
      <c r="D159" s="216" t="s">
        <v>153</v>
      </c>
      <c r="E159" s="217" t="s">
        <v>191</v>
      </c>
      <c r="F159" s="218" t="s">
        <v>192</v>
      </c>
      <c r="G159" s="218"/>
      <c r="H159" s="218"/>
      <c r="I159" s="218"/>
      <c r="J159" s="219" t="s">
        <v>163</v>
      </c>
      <c r="K159" s="220">
        <v>45.490000000000002</v>
      </c>
      <c r="L159" s="221">
        <v>0</v>
      </c>
      <c r="M159" s="222"/>
      <c r="N159" s="220">
        <f>ROUND(L159*K159,2)</f>
        <v>0</v>
      </c>
      <c r="O159" s="220"/>
      <c r="P159" s="220"/>
      <c r="Q159" s="220"/>
      <c r="R159" s="49"/>
      <c r="T159" s="223" t="s">
        <v>21</v>
      </c>
      <c r="U159" s="57" t="s">
        <v>44</v>
      </c>
      <c r="V159" s="48"/>
      <c r="W159" s="224">
        <f>V159*K159</f>
        <v>0</v>
      </c>
      <c r="X159" s="224">
        <v>0.0043800000000000002</v>
      </c>
      <c r="Y159" s="224">
        <f>X159*K159</f>
        <v>0.19924620000000001</v>
      </c>
      <c r="Z159" s="224">
        <v>0</v>
      </c>
      <c r="AA159" s="225">
        <f>Z159*K159</f>
        <v>0</v>
      </c>
      <c r="AR159" s="23" t="s">
        <v>157</v>
      </c>
      <c r="AT159" s="23" t="s">
        <v>153</v>
      </c>
      <c r="AU159" s="23" t="s">
        <v>103</v>
      </c>
      <c r="AY159" s="23" t="s">
        <v>152</v>
      </c>
      <c r="BE159" s="139">
        <f>IF(U159="základní",N159,0)</f>
        <v>0</v>
      </c>
      <c r="BF159" s="139">
        <f>IF(U159="snížená",N159,0)</f>
        <v>0</v>
      </c>
      <c r="BG159" s="139">
        <f>IF(U159="zákl. přenesená",N159,0)</f>
        <v>0</v>
      </c>
      <c r="BH159" s="139">
        <f>IF(U159="sníž. přenesená",N159,0)</f>
        <v>0</v>
      </c>
      <c r="BI159" s="139">
        <f>IF(U159="nulová",N159,0)</f>
        <v>0</v>
      </c>
      <c r="BJ159" s="23" t="s">
        <v>87</v>
      </c>
      <c r="BK159" s="139">
        <f>ROUND(L159*K159,2)</f>
        <v>0</v>
      </c>
      <c r="BL159" s="23" t="s">
        <v>157</v>
      </c>
      <c r="BM159" s="23" t="s">
        <v>193</v>
      </c>
    </row>
    <row r="160" s="10" customFormat="1" ht="16.5" customHeight="1">
      <c r="B160" s="226"/>
      <c r="C160" s="227"/>
      <c r="D160" s="227"/>
      <c r="E160" s="228" t="s">
        <v>21</v>
      </c>
      <c r="F160" s="229" t="s">
        <v>183</v>
      </c>
      <c r="G160" s="230"/>
      <c r="H160" s="230"/>
      <c r="I160" s="230"/>
      <c r="J160" s="227"/>
      <c r="K160" s="231">
        <v>5.9800000000000004</v>
      </c>
      <c r="L160" s="227"/>
      <c r="M160" s="227"/>
      <c r="N160" s="227"/>
      <c r="O160" s="227"/>
      <c r="P160" s="227"/>
      <c r="Q160" s="227"/>
      <c r="R160" s="232"/>
      <c r="T160" s="233"/>
      <c r="U160" s="227"/>
      <c r="V160" s="227"/>
      <c r="W160" s="227"/>
      <c r="X160" s="227"/>
      <c r="Y160" s="227"/>
      <c r="Z160" s="227"/>
      <c r="AA160" s="234"/>
      <c r="AT160" s="235" t="s">
        <v>159</v>
      </c>
      <c r="AU160" s="235" t="s">
        <v>103</v>
      </c>
      <c r="AV160" s="10" t="s">
        <v>103</v>
      </c>
      <c r="AW160" s="10" t="s">
        <v>37</v>
      </c>
      <c r="AX160" s="10" t="s">
        <v>79</v>
      </c>
      <c r="AY160" s="235" t="s">
        <v>152</v>
      </c>
    </row>
    <row r="161" s="10" customFormat="1" ht="16.5" customHeight="1">
      <c r="B161" s="226"/>
      <c r="C161" s="227"/>
      <c r="D161" s="227"/>
      <c r="E161" s="228" t="s">
        <v>21</v>
      </c>
      <c r="F161" s="254" t="s">
        <v>184</v>
      </c>
      <c r="G161" s="227"/>
      <c r="H161" s="227"/>
      <c r="I161" s="227"/>
      <c r="J161" s="227"/>
      <c r="K161" s="231">
        <v>43.549999999999997</v>
      </c>
      <c r="L161" s="227"/>
      <c r="M161" s="227"/>
      <c r="N161" s="227"/>
      <c r="O161" s="227"/>
      <c r="P161" s="227"/>
      <c r="Q161" s="227"/>
      <c r="R161" s="232"/>
      <c r="T161" s="233"/>
      <c r="U161" s="227"/>
      <c r="V161" s="227"/>
      <c r="W161" s="227"/>
      <c r="X161" s="227"/>
      <c r="Y161" s="227"/>
      <c r="Z161" s="227"/>
      <c r="AA161" s="234"/>
      <c r="AT161" s="235" t="s">
        <v>159</v>
      </c>
      <c r="AU161" s="235" t="s">
        <v>103</v>
      </c>
      <c r="AV161" s="10" t="s">
        <v>103</v>
      </c>
      <c r="AW161" s="10" t="s">
        <v>37</v>
      </c>
      <c r="AX161" s="10" t="s">
        <v>79</v>
      </c>
      <c r="AY161" s="235" t="s">
        <v>152</v>
      </c>
    </row>
    <row r="162" s="10" customFormat="1" ht="16.5" customHeight="1">
      <c r="B162" s="226"/>
      <c r="C162" s="227"/>
      <c r="D162" s="227"/>
      <c r="E162" s="228" t="s">
        <v>21</v>
      </c>
      <c r="F162" s="254" t="s">
        <v>185</v>
      </c>
      <c r="G162" s="227"/>
      <c r="H162" s="227"/>
      <c r="I162" s="227"/>
      <c r="J162" s="227"/>
      <c r="K162" s="231">
        <v>-5</v>
      </c>
      <c r="L162" s="227"/>
      <c r="M162" s="227"/>
      <c r="N162" s="227"/>
      <c r="O162" s="227"/>
      <c r="P162" s="227"/>
      <c r="Q162" s="227"/>
      <c r="R162" s="232"/>
      <c r="T162" s="233"/>
      <c r="U162" s="227"/>
      <c r="V162" s="227"/>
      <c r="W162" s="227"/>
      <c r="X162" s="227"/>
      <c r="Y162" s="227"/>
      <c r="Z162" s="227"/>
      <c r="AA162" s="234"/>
      <c r="AT162" s="235" t="s">
        <v>159</v>
      </c>
      <c r="AU162" s="235" t="s">
        <v>103</v>
      </c>
      <c r="AV162" s="10" t="s">
        <v>103</v>
      </c>
      <c r="AW162" s="10" t="s">
        <v>37</v>
      </c>
      <c r="AX162" s="10" t="s">
        <v>79</v>
      </c>
      <c r="AY162" s="235" t="s">
        <v>152</v>
      </c>
    </row>
    <row r="163" s="12" customFormat="1" ht="16.5" customHeight="1">
      <c r="B163" s="245"/>
      <c r="C163" s="246"/>
      <c r="D163" s="246"/>
      <c r="E163" s="247" t="s">
        <v>21</v>
      </c>
      <c r="F163" s="255" t="s">
        <v>186</v>
      </c>
      <c r="G163" s="246"/>
      <c r="H163" s="246"/>
      <c r="I163" s="246"/>
      <c r="J163" s="246"/>
      <c r="K163" s="247" t="s">
        <v>21</v>
      </c>
      <c r="L163" s="246"/>
      <c r="M163" s="246"/>
      <c r="N163" s="246"/>
      <c r="O163" s="246"/>
      <c r="P163" s="246"/>
      <c r="Q163" s="246"/>
      <c r="R163" s="250"/>
      <c r="T163" s="251"/>
      <c r="U163" s="246"/>
      <c r="V163" s="246"/>
      <c r="W163" s="246"/>
      <c r="X163" s="246"/>
      <c r="Y163" s="246"/>
      <c r="Z163" s="246"/>
      <c r="AA163" s="252"/>
      <c r="AT163" s="253" t="s">
        <v>159</v>
      </c>
      <c r="AU163" s="253" t="s">
        <v>103</v>
      </c>
      <c r="AV163" s="12" t="s">
        <v>87</v>
      </c>
      <c r="AW163" s="12" t="s">
        <v>37</v>
      </c>
      <c r="AX163" s="12" t="s">
        <v>79</v>
      </c>
      <c r="AY163" s="253" t="s">
        <v>152</v>
      </c>
    </row>
    <row r="164" s="10" customFormat="1" ht="16.5" customHeight="1">
      <c r="B164" s="226"/>
      <c r="C164" s="227"/>
      <c r="D164" s="227"/>
      <c r="E164" s="228" t="s">
        <v>21</v>
      </c>
      <c r="F164" s="254" t="s">
        <v>187</v>
      </c>
      <c r="G164" s="227"/>
      <c r="H164" s="227"/>
      <c r="I164" s="227"/>
      <c r="J164" s="227"/>
      <c r="K164" s="231">
        <v>0.31</v>
      </c>
      <c r="L164" s="227"/>
      <c r="M164" s="227"/>
      <c r="N164" s="227"/>
      <c r="O164" s="227"/>
      <c r="P164" s="227"/>
      <c r="Q164" s="227"/>
      <c r="R164" s="232"/>
      <c r="T164" s="233"/>
      <c r="U164" s="227"/>
      <c r="V164" s="227"/>
      <c r="W164" s="227"/>
      <c r="X164" s="227"/>
      <c r="Y164" s="227"/>
      <c r="Z164" s="227"/>
      <c r="AA164" s="234"/>
      <c r="AT164" s="235" t="s">
        <v>159</v>
      </c>
      <c r="AU164" s="235" t="s">
        <v>103</v>
      </c>
      <c r="AV164" s="10" t="s">
        <v>103</v>
      </c>
      <c r="AW164" s="10" t="s">
        <v>37</v>
      </c>
      <c r="AX164" s="10" t="s">
        <v>79</v>
      </c>
      <c r="AY164" s="235" t="s">
        <v>152</v>
      </c>
    </row>
    <row r="165" s="12" customFormat="1" ht="16.5" customHeight="1">
      <c r="B165" s="245"/>
      <c r="C165" s="246"/>
      <c r="D165" s="246"/>
      <c r="E165" s="247" t="s">
        <v>21</v>
      </c>
      <c r="F165" s="255" t="s">
        <v>188</v>
      </c>
      <c r="G165" s="246"/>
      <c r="H165" s="246"/>
      <c r="I165" s="246"/>
      <c r="J165" s="246"/>
      <c r="K165" s="247" t="s">
        <v>21</v>
      </c>
      <c r="L165" s="246"/>
      <c r="M165" s="246"/>
      <c r="N165" s="246"/>
      <c r="O165" s="246"/>
      <c r="P165" s="246"/>
      <c r="Q165" s="246"/>
      <c r="R165" s="250"/>
      <c r="T165" s="251"/>
      <c r="U165" s="246"/>
      <c r="V165" s="246"/>
      <c r="W165" s="246"/>
      <c r="X165" s="246"/>
      <c r="Y165" s="246"/>
      <c r="Z165" s="246"/>
      <c r="AA165" s="252"/>
      <c r="AT165" s="253" t="s">
        <v>159</v>
      </c>
      <c r="AU165" s="253" t="s">
        <v>103</v>
      </c>
      <c r="AV165" s="12" t="s">
        <v>87</v>
      </c>
      <c r="AW165" s="12" t="s">
        <v>37</v>
      </c>
      <c r="AX165" s="12" t="s">
        <v>79</v>
      </c>
      <c r="AY165" s="253" t="s">
        <v>152</v>
      </c>
    </row>
    <row r="166" s="10" customFormat="1" ht="16.5" customHeight="1">
      <c r="B166" s="226"/>
      <c r="C166" s="227"/>
      <c r="D166" s="227"/>
      <c r="E166" s="228" t="s">
        <v>21</v>
      </c>
      <c r="F166" s="254" t="s">
        <v>189</v>
      </c>
      <c r="G166" s="227"/>
      <c r="H166" s="227"/>
      <c r="I166" s="227"/>
      <c r="J166" s="227"/>
      <c r="K166" s="231">
        <v>0.65000000000000002</v>
      </c>
      <c r="L166" s="227"/>
      <c r="M166" s="227"/>
      <c r="N166" s="227"/>
      <c r="O166" s="227"/>
      <c r="P166" s="227"/>
      <c r="Q166" s="227"/>
      <c r="R166" s="232"/>
      <c r="T166" s="233"/>
      <c r="U166" s="227"/>
      <c r="V166" s="227"/>
      <c r="W166" s="227"/>
      <c r="X166" s="227"/>
      <c r="Y166" s="227"/>
      <c r="Z166" s="227"/>
      <c r="AA166" s="234"/>
      <c r="AT166" s="235" t="s">
        <v>159</v>
      </c>
      <c r="AU166" s="235" t="s">
        <v>103</v>
      </c>
      <c r="AV166" s="10" t="s">
        <v>103</v>
      </c>
      <c r="AW166" s="10" t="s">
        <v>37</v>
      </c>
      <c r="AX166" s="10" t="s">
        <v>79</v>
      </c>
      <c r="AY166" s="235" t="s">
        <v>152</v>
      </c>
    </row>
    <row r="167" s="11" customFormat="1" ht="16.5" customHeight="1">
      <c r="B167" s="236"/>
      <c r="C167" s="237"/>
      <c r="D167" s="237"/>
      <c r="E167" s="238" t="s">
        <v>21</v>
      </c>
      <c r="F167" s="239" t="s">
        <v>160</v>
      </c>
      <c r="G167" s="237"/>
      <c r="H167" s="237"/>
      <c r="I167" s="237"/>
      <c r="J167" s="237"/>
      <c r="K167" s="240">
        <v>45.490000000000002</v>
      </c>
      <c r="L167" s="237"/>
      <c r="M167" s="237"/>
      <c r="N167" s="237"/>
      <c r="O167" s="237"/>
      <c r="P167" s="237"/>
      <c r="Q167" s="237"/>
      <c r="R167" s="241"/>
      <c r="T167" s="242"/>
      <c r="U167" s="237"/>
      <c r="V167" s="237"/>
      <c r="W167" s="237"/>
      <c r="X167" s="237"/>
      <c r="Y167" s="237"/>
      <c r="Z167" s="237"/>
      <c r="AA167" s="243"/>
      <c r="AT167" s="244" t="s">
        <v>159</v>
      </c>
      <c r="AU167" s="244" t="s">
        <v>103</v>
      </c>
      <c r="AV167" s="11" t="s">
        <v>157</v>
      </c>
      <c r="AW167" s="11" t="s">
        <v>37</v>
      </c>
      <c r="AX167" s="11" t="s">
        <v>87</v>
      </c>
      <c r="AY167" s="244" t="s">
        <v>152</v>
      </c>
    </row>
    <row r="168" s="1" customFormat="1" ht="25.5" customHeight="1">
      <c r="B168" s="47"/>
      <c r="C168" s="216" t="s">
        <v>194</v>
      </c>
      <c r="D168" s="216" t="s">
        <v>153</v>
      </c>
      <c r="E168" s="217" t="s">
        <v>195</v>
      </c>
      <c r="F168" s="218" t="s">
        <v>196</v>
      </c>
      <c r="G168" s="218"/>
      <c r="H168" s="218"/>
      <c r="I168" s="218"/>
      <c r="J168" s="219" t="s">
        <v>163</v>
      </c>
      <c r="K168" s="220">
        <v>45.490000000000002</v>
      </c>
      <c r="L168" s="221">
        <v>0</v>
      </c>
      <c r="M168" s="222"/>
      <c r="N168" s="220">
        <f>ROUND(L168*K168,2)</f>
        <v>0</v>
      </c>
      <c r="O168" s="220"/>
      <c r="P168" s="220"/>
      <c r="Q168" s="220"/>
      <c r="R168" s="49"/>
      <c r="T168" s="223" t="s">
        <v>21</v>
      </c>
      <c r="U168" s="57" t="s">
        <v>44</v>
      </c>
      <c r="V168" s="48"/>
      <c r="W168" s="224">
        <f>V168*K168</f>
        <v>0</v>
      </c>
      <c r="X168" s="224">
        <v>0.0030000000000000001</v>
      </c>
      <c r="Y168" s="224">
        <f>X168*K168</f>
        <v>0.13647000000000001</v>
      </c>
      <c r="Z168" s="224">
        <v>0</v>
      </c>
      <c r="AA168" s="225">
        <f>Z168*K168</f>
        <v>0</v>
      </c>
      <c r="AR168" s="23" t="s">
        <v>157</v>
      </c>
      <c r="AT168" s="23" t="s">
        <v>153</v>
      </c>
      <c r="AU168" s="23" t="s">
        <v>103</v>
      </c>
      <c r="AY168" s="23" t="s">
        <v>152</v>
      </c>
      <c r="BE168" s="139">
        <f>IF(U168="základní",N168,0)</f>
        <v>0</v>
      </c>
      <c r="BF168" s="139">
        <f>IF(U168="snížená",N168,0)</f>
        <v>0</v>
      </c>
      <c r="BG168" s="139">
        <f>IF(U168="zákl. přenesená",N168,0)</f>
        <v>0</v>
      </c>
      <c r="BH168" s="139">
        <f>IF(U168="sníž. přenesená",N168,0)</f>
        <v>0</v>
      </c>
      <c r="BI168" s="139">
        <f>IF(U168="nulová",N168,0)</f>
        <v>0</v>
      </c>
      <c r="BJ168" s="23" t="s">
        <v>87</v>
      </c>
      <c r="BK168" s="139">
        <f>ROUND(L168*K168,2)</f>
        <v>0</v>
      </c>
      <c r="BL168" s="23" t="s">
        <v>157</v>
      </c>
      <c r="BM168" s="23" t="s">
        <v>197</v>
      </c>
    </row>
    <row r="169" s="10" customFormat="1" ht="16.5" customHeight="1">
      <c r="B169" s="226"/>
      <c r="C169" s="227"/>
      <c r="D169" s="227"/>
      <c r="E169" s="228" t="s">
        <v>21</v>
      </c>
      <c r="F169" s="229" t="s">
        <v>183</v>
      </c>
      <c r="G169" s="230"/>
      <c r="H169" s="230"/>
      <c r="I169" s="230"/>
      <c r="J169" s="227"/>
      <c r="K169" s="231">
        <v>5.9800000000000004</v>
      </c>
      <c r="L169" s="227"/>
      <c r="M169" s="227"/>
      <c r="N169" s="227"/>
      <c r="O169" s="227"/>
      <c r="P169" s="227"/>
      <c r="Q169" s="227"/>
      <c r="R169" s="232"/>
      <c r="T169" s="233"/>
      <c r="U169" s="227"/>
      <c r="V169" s="227"/>
      <c r="W169" s="227"/>
      <c r="X169" s="227"/>
      <c r="Y169" s="227"/>
      <c r="Z169" s="227"/>
      <c r="AA169" s="234"/>
      <c r="AT169" s="235" t="s">
        <v>159</v>
      </c>
      <c r="AU169" s="235" t="s">
        <v>103</v>
      </c>
      <c r="AV169" s="10" t="s">
        <v>103</v>
      </c>
      <c r="AW169" s="10" t="s">
        <v>37</v>
      </c>
      <c r="AX169" s="10" t="s">
        <v>79</v>
      </c>
      <c r="AY169" s="235" t="s">
        <v>152</v>
      </c>
    </row>
    <row r="170" s="10" customFormat="1" ht="16.5" customHeight="1">
      <c r="B170" s="226"/>
      <c r="C170" s="227"/>
      <c r="D170" s="227"/>
      <c r="E170" s="228" t="s">
        <v>21</v>
      </c>
      <c r="F170" s="254" t="s">
        <v>184</v>
      </c>
      <c r="G170" s="227"/>
      <c r="H170" s="227"/>
      <c r="I170" s="227"/>
      <c r="J170" s="227"/>
      <c r="K170" s="231">
        <v>43.549999999999997</v>
      </c>
      <c r="L170" s="227"/>
      <c r="M170" s="227"/>
      <c r="N170" s="227"/>
      <c r="O170" s="227"/>
      <c r="P170" s="227"/>
      <c r="Q170" s="227"/>
      <c r="R170" s="232"/>
      <c r="T170" s="233"/>
      <c r="U170" s="227"/>
      <c r="V170" s="227"/>
      <c r="W170" s="227"/>
      <c r="X170" s="227"/>
      <c r="Y170" s="227"/>
      <c r="Z170" s="227"/>
      <c r="AA170" s="234"/>
      <c r="AT170" s="235" t="s">
        <v>159</v>
      </c>
      <c r="AU170" s="235" t="s">
        <v>103</v>
      </c>
      <c r="AV170" s="10" t="s">
        <v>103</v>
      </c>
      <c r="AW170" s="10" t="s">
        <v>37</v>
      </c>
      <c r="AX170" s="10" t="s">
        <v>79</v>
      </c>
      <c r="AY170" s="235" t="s">
        <v>152</v>
      </c>
    </row>
    <row r="171" s="10" customFormat="1" ht="16.5" customHeight="1">
      <c r="B171" s="226"/>
      <c r="C171" s="227"/>
      <c r="D171" s="227"/>
      <c r="E171" s="228" t="s">
        <v>21</v>
      </c>
      <c r="F171" s="254" t="s">
        <v>185</v>
      </c>
      <c r="G171" s="227"/>
      <c r="H171" s="227"/>
      <c r="I171" s="227"/>
      <c r="J171" s="227"/>
      <c r="K171" s="231">
        <v>-5</v>
      </c>
      <c r="L171" s="227"/>
      <c r="M171" s="227"/>
      <c r="N171" s="227"/>
      <c r="O171" s="227"/>
      <c r="P171" s="227"/>
      <c r="Q171" s="227"/>
      <c r="R171" s="232"/>
      <c r="T171" s="233"/>
      <c r="U171" s="227"/>
      <c r="V171" s="227"/>
      <c r="W171" s="227"/>
      <c r="X171" s="227"/>
      <c r="Y171" s="227"/>
      <c r="Z171" s="227"/>
      <c r="AA171" s="234"/>
      <c r="AT171" s="235" t="s">
        <v>159</v>
      </c>
      <c r="AU171" s="235" t="s">
        <v>103</v>
      </c>
      <c r="AV171" s="10" t="s">
        <v>103</v>
      </c>
      <c r="AW171" s="10" t="s">
        <v>37</v>
      </c>
      <c r="AX171" s="10" t="s">
        <v>79</v>
      </c>
      <c r="AY171" s="235" t="s">
        <v>152</v>
      </c>
    </row>
    <row r="172" s="12" customFormat="1" ht="16.5" customHeight="1">
      <c r="B172" s="245"/>
      <c r="C172" s="246"/>
      <c r="D172" s="246"/>
      <c r="E172" s="247" t="s">
        <v>21</v>
      </c>
      <c r="F172" s="255" t="s">
        <v>186</v>
      </c>
      <c r="G172" s="246"/>
      <c r="H172" s="246"/>
      <c r="I172" s="246"/>
      <c r="J172" s="246"/>
      <c r="K172" s="247" t="s">
        <v>21</v>
      </c>
      <c r="L172" s="246"/>
      <c r="M172" s="246"/>
      <c r="N172" s="246"/>
      <c r="O172" s="246"/>
      <c r="P172" s="246"/>
      <c r="Q172" s="246"/>
      <c r="R172" s="250"/>
      <c r="T172" s="251"/>
      <c r="U172" s="246"/>
      <c r="V172" s="246"/>
      <c r="W172" s="246"/>
      <c r="X172" s="246"/>
      <c r="Y172" s="246"/>
      <c r="Z172" s="246"/>
      <c r="AA172" s="252"/>
      <c r="AT172" s="253" t="s">
        <v>159</v>
      </c>
      <c r="AU172" s="253" t="s">
        <v>103</v>
      </c>
      <c r="AV172" s="12" t="s">
        <v>87</v>
      </c>
      <c r="AW172" s="12" t="s">
        <v>37</v>
      </c>
      <c r="AX172" s="12" t="s">
        <v>79</v>
      </c>
      <c r="AY172" s="253" t="s">
        <v>152</v>
      </c>
    </row>
    <row r="173" s="10" customFormat="1" ht="16.5" customHeight="1">
      <c r="B173" s="226"/>
      <c r="C173" s="227"/>
      <c r="D173" s="227"/>
      <c r="E173" s="228" t="s">
        <v>21</v>
      </c>
      <c r="F173" s="254" t="s">
        <v>187</v>
      </c>
      <c r="G173" s="227"/>
      <c r="H173" s="227"/>
      <c r="I173" s="227"/>
      <c r="J173" s="227"/>
      <c r="K173" s="231">
        <v>0.31</v>
      </c>
      <c r="L173" s="227"/>
      <c r="M173" s="227"/>
      <c r="N173" s="227"/>
      <c r="O173" s="227"/>
      <c r="P173" s="227"/>
      <c r="Q173" s="227"/>
      <c r="R173" s="232"/>
      <c r="T173" s="233"/>
      <c r="U173" s="227"/>
      <c r="V173" s="227"/>
      <c r="W173" s="227"/>
      <c r="X173" s="227"/>
      <c r="Y173" s="227"/>
      <c r="Z173" s="227"/>
      <c r="AA173" s="234"/>
      <c r="AT173" s="235" t="s">
        <v>159</v>
      </c>
      <c r="AU173" s="235" t="s">
        <v>103</v>
      </c>
      <c r="AV173" s="10" t="s">
        <v>103</v>
      </c>
      <c r="AW173" s="10" t="s">
        <v>37</v>
      </c>
      <c r="AX173" s="10" t="s">
        <v>79</v>
      </c>
      <c r="AY173" s="235" t="s">
        <v>152</v>
      </c>
    </row>
    <row r="174" s="12" customFormat="1" ht="16.5" customHeight="1">
      <c r="B174" s="245"/>
      <c r="C174" s="246"/>
      <c r="D174" s="246"/>
      <c r="E174" s="247" t="s">
        <v>21</v>
      </c>
      <c r="F174" s="255" t="s">
        <v>188</v>
      </c>
      <c r="G174" s="246"/>
      <c r="H174" s="246"/>
      <c r="I174" s="246"/>
      <c r="J174" s="246"/>
      <c r="K174" s="247" t="s">
        <v>21</v>
      </c>
      <c r="L174" s="246"/>
      <c r="M174" s="246"/>
      <c r="N174" s="246"/>
      <c r="O174" s="246"/>
      <c r="P174" s="246"/>
      <c r="Q174" s="246"/>
      <c r="R174" s="250"/>
      <c r="T174" s="251"/>
      <c r="U174" s="246"/>
      <c r="V174" s="246"/>
      <c r="W174" s="246"/>
      <c r="X174" s="246"/>
      <c r="Y174" s="246"/>
      <c r="Z174" s="246"/>
      <c r="AA174" s="252"/>
      <c r="AT174" s="253" t="s">
        <v>159</v>
      </c>
      <c r="AU174" s="253" t="s">
        <v>103</v>
      </c>
      <c r="AV174" s="12" t="s">
        <v>87</v>
      </c>
      <c r="AW174" s="12" t="s">
        <v>37</v>
      </c>
      <c r="AX174" s="12" t="s">
        <v>79</v>
      </c>
      <c r="AY174" s="253" t="s">
        <v>152</v>
      </c>
    </row>
    <row r="175" s="10" customFormat="1" ht="16.5" customHeight="1">
      <c r="B175" s="226"/>
      <c r="C175" s="227"/>
      <c r="D175" s="227"/>
      <c r="E175" s="228" t="s">
        <v>21</v>
      </c>
      <c r="F175" s="254" t="s">
        <v>189</v>
      </c>
      <c r="G175" s="227"/>
      <c r="H175" s="227"/>
      <c r="I175" s="227"/>
      <c r="J175" s="227"/>
      <c r="K175" s="231">
        <v>0.65000000000000002</v>
      </c>
      <c r="L175" s="227"/>
      <c r="M175" s="227"/>
      <c r="N175" s="227"/>
      <c r="O175" s="227"/>
      <c r="P175" s="227"/>
      <c r="Q175" s="227"/>
      <c r="R175" s="232"/>
      <c r="T175" s="233"/>
      <c r="U175" s="227"/>
      <c r="V175" s="227"/>
      <c r="W175" s="227"/>
      <c r="X175" s="227"/>
      <c r="Y175" s="227"/>
      <c r="Z175" s="227"/>
      <c r="AA175" s="234"/>
      <c r="AT175" s="235" t="s">
        <v>159</v>
      </c>
      <c r="AU175" s="235" t="s">
        <v>103</v>
      </c>
      <c r="AV175" s="10" t="s">
        <v>103</v>
      </c>
      <c r="AW175" s="10" t="s">
        <v>37</v>
      </c>
      <c r="AX175" s="10" t="s">
        <v>79</v>
      </c>
      <c r="AY175" s="235" t="s">
        <v>152</v>
      </c>
    </row>
    <row r="176" s="11" customFormat="1" ht="16.5" customHeight="1">
      <c r="B176" s="236"/>
      <c r="C176" s="237"/>
      <c r="D176" s="237"/>
      <c r="E176" s="238" t="s">
        <v>21</v>
      </c>
      <c r="F176" s="239" t="s">
        <v>160</v>
      </c>
      <c r="G176" s="237"/>
      <c r="H176" s="237"/>
      <c r="I176" s="237"/>
      <c r="J176" s="237"/>
      <c r="K176" s="240">
        <v>45.490000000000002</v>
      </c>
      <c r="L176" s="237"/>
      <c r="M176" s="237"/>
      <c r="N176" s="237"/>
      <c r="O176" s="237"/>
      <c r="P176" s="237"/>
      <c r="Q176" s="237"/>
      <c r="R176" s="241"/>
      <c r="T176" s="242"/>
      <c r="U176" s="237"/>
      <c r="V176" s="237"/>
      <c r="W176" s="237"/>
      <c r="X176" s="237"/>
      <c r="Y176" s="237"/>
      <c r="Z176" s="237"/>
      <c r="AA176" s="243"/>
      <c r="AT176" s="244" t="s">
        <v>159</v>
      </c>
      <c r="AU176" s="244" t="s">
        <v>103</v>
      </c>
      <c r="AV176" s="11" t="s">
        <v>157</v>
      </c>
      <c r="AW176" s="11" t="s">
        <v>37</v>
      </c>
      <c r="AX176" s="11" t="s">
        <v>87</v>
      </c>
      <c r="AY176" s="244" t="s">
        <v>152</v>
      </c>
    </row>
    <row r="177" s="1" customFormat="1" ht="16.5" customHeight="1">
      <c r="B177" s="47"/>
      <c r="C177" s="216" t="s">
        <v>198</v>
      </c>
      <c r="D177" s="216" t="s">
        <v>153</v>
      </c>
      <c r="E177" s="217" t="s">
        <v>199</v>
      </c>
      <c r="F177" s="218" t="s">
        <v>200</v>
      </c>
      <c r="G177" s="218"/>
      <c r="H177" s="218"/>
      <c r="I177" s="218"/>
      <c r="J177" s="219" t="s">
        <v>163</v>
      </c>
      <c r="K177" s="220">
        <v>129.97999999999999</v>
      </c>
      <c r="L177" s="221">
        <v>0</v>
      </c>
      <c r="M177" s="222"/>
      <c r="N177" s="220">
        <f>ROUND(L177*K177,2)</f>
        <v>0</v>
      </c>
      <c r="O177" s="220"/>
      <c r="P177" s="220"/>
      <c r="Q177" s="220"/>
      <c r="R177" s="49"/>
      <c r="T177" s="223" t="s">
        <v>21</v>
      </c>
      <c r="U177" s="57" t="s">
        <v>44</v>
      </c>
      <c r="V177" s="48"/>
      <c r="W177" s="224">
        <f>V177*K177</f>
        <v>0</v>
      </c>
      <c r="X177" s="224">
        <v>0</v>
      </c>
      <c r="Y177" s="224">
        <f>X177*K177</f>
        <v>0</v>
      </c>
      <c r="Z177" s="224">
        <v>0</v>
      </c>
      <c r="AA177" s="225">
        <f>Z177*K177</f>
        <v>0</v>
      </c>
      <c r="AR177" s="23" t="s">
        <v>157</v>
      </c>
      <c r="AT177" s="23" t="s">
        <v>153</v>
      </c>
      <c r="AU177" s="23" t="s">
        <v>103</v>
      </c>
      <c r="AY177" s="23" t="s">
        <v>152</v>
      </c>
      <c r="BE177" s="139">
        <f>IF(U177="základní",N177,0)</f>
        <v>0</v>
      </c>
      <c r="BF177" s="139">
        <f>IF(U177="snížená",N177,0)</f>
        <v>0</v>
      </c>
      <c r="BG177" s="139">
        <f>IF(U177="zákl. přenesená",N177,0)</f>
        <v>0</v>
      </c>
      <c r="BH177" s="139">
        <f>IF(U177="sníž. přenesená",N177,0)</f>
        <v>0</v>
      </c>
      <c r="BI177" s="139">
        <f>IF(U177="nulová",N177,0)</f>
        <v>0</v>
      </c>
      <c r="BJ177" s="23" t="s">
        <v>87</v>
      </c>
      <c r="BK177" s="139">
        <f>ROUND(L177*K177,2)</f>
        <v>0</v>
      </c>
      <c r="BL177" s="23" t="s">
        <v>157</v>
      </c>
      <c r="BM177" s="23" t="s">
        <v>201</v>
      </c>
    </row>
    <row r="178" s="10" customFormat="1" ht="16.5" customHeight="1">
      <c r="B178" s="226"/>
      <c r="C178" s="227"/>
      <c r="D178" s="227"/>
      <c r="E178" s="228" t="s">
        <v>21</v>
      </c>
      <c r="F178" s="229" t="s">
        <v>202</v>
      </c>
      <c r="G178" s="230"/>
      <c r="H178" s="230"/>
      <c r="I178" s="230"/>
      <c r="J178" s="227"/>
      <c r="K178" s="231">
        <v>87.459999999999994</v>
      </c>
      <c r="L178" s="227"/>
      <c r="M178" s="227"/>
      <c r="N178" s="227"/>
      <c r="O178" s="227"/>
      <c r="P178" s="227"/>
      <c r="Q178" s="227"/>
      <c r="R178" s="232"/>
      <c r="T178" s="233"/>
      <c r="U178" s="227"/>
      <c r="V178" s="227"/>
      <c r="W178" s="227"/>
      <c r="X178" s="227"/>
      <c r="Y178" s="227"/>
      <c r="Z178" s="227"/>
      <c r="AA178" s="234"/>
      <c r="AT178" s="235" t="s">
        <v>159</v>
      </c>
      <c r="AU178" s="235" t="s">
        <v>103</v>
      </c>
      <c r="AV178" s="10" t="s">
        <v>103</v>
      </c>
      <c r="AW178" s="10" t="s">
        <v>37</v>
      </c>
      <c r="AX178" s="10" t="s">
        <v>79</v>
      </c>
      <c r="AY178" s="235" t="s">
        <v>152</v>
      </c>
    </row>
    <row r="179" s="10" customFormat="1" ht="16.5" customHeight="1">
      <c r="B179" s="226"/>
      <c r="C179" s="227"/>
      <c r="D179" s="227"/>
      <c r="E179" s="228" t="s">
        <v>21</v>
      </c>
      <c r="F179" s="254" t="s">
        <v>203</v>
      </c>
      <c r="G179" s="227"/>
      <c r="H179" s="227"/>
      <c r="I179" s="227"/>
      <c r="J179" s="227"/>
      <c r="K179" s="231">
        <v>35.170000000000002</v>
      </c>
      <c r="L179" s="227"/>
      <c r="M179" s="227"/>
      <c r="N179" s="227"/>
      <c r="O179" s="227"/>
      <c r="P179" s="227"/>
      <c r="Q179" s="227"/>
      <c r="R179" s="232"/>
      <c r="T179" s="233"/>
      <c r="U179" s="227"/>
      <c r="V179" s="227"/>
      <c r="W179" s="227"/>
      <c r="X179" s="227"/>
      <c r="Y179" s="227"/>
      <c r="Z179" s="227"/>
      <c r="AA179" s="234"/>
      <c r="AT179" s="235" t="s">
        <v>159</v>
      </c>
      <c r="AU179" s="235" t="s">
        <v>103</v>
      </c>
      <c r="AV179" s="10" t="s">
        <v>103</v>
      </c>
      <c r="AW179" s="10" t="s">
        <v>37</v>
      </c>
      <c r="AX179" s="10" t="s">
        <v>79</v>
      </c>
      <c r="AY179" s="235" t="s">
        <v>152</v>
      </c>
    </row>
    <row r="180" s="10" customFormat="1" ht="16.5" customHeight="1">
      <c r="B180" s="226"/>
      <c r="C180" s="227"/>
      <c r="D180" s="227"/>
      <c r="E180" s="228" t="s">
        <v>21</v>
      </c>
      <c r="F180" s="254" t="s">
        <v>204</v>
      </c>
      <c r="G180" s="227"/>
      <c r="H180" s="227"/>
      <c r="I180" s="227"/>
      <c r="J180" s="227"/>
      <c r="K180" s="231">
        <v>7.3499999999999996</v>
      </c>
      <c r="L180" s="227"/>
      <c r="M180" s="227"/>
      <c r="N180" s="227"/>
      <c r="O180" s="227"/>
      <c r="P180" s="227"/>
      <c r="Q180" s="227"/>
      <c r="R180" s="232"/>
      <c r="T180" s="233"/>
      <c r="U180" s="227"/>
      <c r="V180" s="227"/>
      <c r="W180" s="227"/>
      <c r="X180" s="227"/>
      <c r="Y180" s="227"/>
      <c r="Z180" s="227"/>
      <c r="AA180" s="234"/>
      <c r="AT180" s="235" t="s">
        <v>159</v>
      </c>
      <c r="AU180" s="235" t="s">
        <v>103</v>
      </c>
      <c r="AV180" s="10" t="s">
        <v>103</v>
      </c>
      <c r="AW180" s="10" t="s">
        <v>37</v>
      </c>
      <c r="AX180" s="10" t="s">
        <v>79</v>
      </c>
      <c r="AY180" s="235" t="s">
        <v>152</v>
      </c>
    </row>
    <row r="181" s="11" customFormat="1" ht="16.5" customHeight="1">
      <c r="B181" s="236"/>
      <c r="C181" s="237"/>
      <c r="D181" s="237"/>
      <c r="E181" s="238" t="s">
        <v>21</v>
      </c>
      <c r="F181" s="239" t="s">
        <v>160</v>
      </c>
      <c r="G181" s="237"/>
      <c r="H181" s="237"/>
      <c r="I181" s="237"/>
      <c r="J181" s="237"/>
      <c r="K181" s="240">
        <v>129.97999999999999</v>
      </c>
      <c r="L181" s="237"/>
      <c r="M181" s="237"/>
      <c r="N181" s="237"/>
      <c r="O181" s="237"/>
      <c r="P181" s="237"/>
      <c r="Q181" s="237"/>
      <c r="R181" s="241"/>
      <c r="T181" s="242"/>
      <c r="U181" s="237"/>
      <c r="V181" s="237"/>
      <c r="W181" s="237"/>
      <c r="X181" s="237"/>
      <c r="Y181" s="237"/>
      <c r="Z181" s="237"/>
      <c r="AA181" s="243"/>
      <c r="AT181" s="244" t="s">
        <v>159</v>
      </c>
      <c r="AU181" s="244" t="s">
        <v>103</v>
      </c>
      <c r="AV181" s="11" t="s">
        <v>157</v>
      </c>
      <c r="AW181" s="11" t="s">
        <v>37</v>
      </c>
      <c r="AX181" s="11" t="s">
        <v>87</v>
      </c>
      <c r="AY181" s="244" t="s">
        <v>152</v>
      </c>
    </row>
    <row r="182" s="1" customFormat="1" ht="38.25" customHeight="1">
      <c r="B182" s="47"/>
      <c r="C182" s="216" t="s">
        <v>205</v>
      </c>
      <c r="D182" s="216" t="s">
        <v>153</v>
      </c>
      <c r="E182" s="217" t="s">
        <v>206</v>
      </c>
      <c r="F182" s="218" t="s">
        <v>207</v>
      </c>
      <c r="G182" s="218"/>
      <c r="H182" s="218"/>
      <c r="I182" s="218"/>
      <c r="J182" s="219" t="s">
        <v>208</v>
      </c>
      <c r="K182" s="220">
        <v>0.01</v>
      </c>
      <c r="L182" s="221">
        <v>0</v>
      </c>
      <c r="M182" s="222"/>
      <c r="N182" s="220">
        <f>ROUND(L182*K182,2)</f>
        <v>0</v>
      </c>
      <c r="O182" s="220"/>
      <c r="P182" s="220"/>
      <c r="Q182" s="220"/>
      <c r="R182" s="49"/>
      <c r="T182" s="223" t="s">
        <v>21</v>
      </c>
      <c r="U182" s="57" t="s">
        <v>44</v>
      </c>
      <c r="V182" s="48"/>
      <c r="W182" s="224">
        <f>V182*K182</f>
        <v>0</v>
      </c>
      <c r="X182" s="224">
        <v>2.2563399999999998</v>
      </c>
      <c r="Y182" s="224">
        <f>X182*K182</f>
        <v>0.022563399999999997</v>
      </c>
      <c r="Z182" s="224">
        <v>0</v>
      </c>
      <c r="AA182" s="225">
        <f>Z182*K182</f>
        <v>0</v>
      </c>
      <c r="AR182" s="23" t="s">
        <v>157</v>
      </c>
      <c r="AT182" s="23" t="s">
        <v>153</v>
      </c>
      <c r="AU182" s="23" t="s">
        <v>103</v>
      </c>
      <c r="AY182" s="23" t="s">
        <v>152</v>
      </c>
      <c r="BE182" s="139">
        <f>IF(U182="základní",N182,0)</f>
        <v>0</v>
      </c>
      <c r="BF182" s="139">
        <f>IF(U182="snížená",N182,0)</f>
        <v>0</v>
      </c>
      <c r="BG182" s="139">
        <f>IF(U182="zákl. přenesená",N182,0)</f>
        <v>0</v>
      </c>
      <c r="BH182" s="139">
        <f>IF(U182="sníž. přenesená",N182,0)</f>
        <v>0</v>
      </c>
      <c r="BI182" s="139">
        <f>IF(U182="nulová",N182,0)</f>
        <v>0</v>
      </c>
      <c r="BJ182" s="23" t="s">
        <v>87</v>
      </c>
      <c r="BK182" s="139">
        <f>ROUND(L182*K182,2)</f>
        <v>0</v>
      </c>
      <c r="BL182" s="23" t="s">
        <v>157</v>
      </c>
      <c r="BM182" s="23" t="s">
        <v>209</v>
      </c>
    </row>
    <row r="183" s="10" customFormat="1" ht="16.5" customHeight="1">
      <c r="B183" s="226"/>
      <c r="C183" s="227"/>
      <c r="D183" s="227"/>
      <c r="E183" s="228" t="s">
        <v>21</v>
      </c>
      <c r="F183" s="229" t="s">
        <v>210</v>
      </c>
      <c r="G183" s="230"/>
      <c r="H183" s="230"/>
      <c r="I183" s="230"/>
      <c r="J183" s="227"/>
      <c r="K183" s="231">
        <v>0.01</v>
      </c>
      <c r="L183" s="227"/>
      <c r="M183" s="227"/>
      <c r="N183" s="227"/>
      <c r="O183" s="227"/>
      <c r="P183" s="227"/>
      <c r="Q183" s="227"/>
      <c r="R183" s="232"/>
      <c r="T183" s="233"/>
      <c r="U183" s="227"/>
      <c r="V183" s="227"/>
      <c r="W183" s="227"/>
      <c r="X183" s="227"/>
      <c r="Y183" s="227"/>
      <c r="Z183" s="227"/>
      <c r="AA183" s="234"/>
      <c r="AT183" s="235" t="s">
        <v>159</v>
      </c>
      <c r="AU183" s="235" t="s">
        <v>103</v>
      </c>
      <c r="AV183" s="10" t="s">
        <v>103</v>
      </c>
      <c r="AW183" s="10" t="s">
        <v>37</v>
      </c>
      <c r="AX183" s="10" t="s">
        <v>79</v>
      </c>
      <c r="AY183" s="235" t="s">
        <v>152</v>
      </c>
    </row>
    <row r="184" s="11" customFormat="1" ht="16.5" customHeight="1">
      <c r="B184" s="236"/>
      <c r="C184" s="237"/>
      <c r="D184" s="237"/>
      <c r="E184" s="238" t="s">
        <v>21</v>
      </c>
      <c r="F184" s="239" t="s">
        <v>160</v>
      </c>
      <c r="G184" s="237"/>
      <c r="H184" s="237"/>
      <c r="I184" s="237"/>
      <c r="J184" s="237"/>
      <c r="K184" s="240">
        <v>0.01</v>
      </c>
      <c r="L184" s="237"/>
      <c r="M184" s="237"/>
      <c r="N184" s="237"/>
      <c r="O184" s="237"/>
      <c r="P184" s="237"/>
      <c r="Q184" s="237"/>
      <c r="R184" s="241"/>
      <c r="T184" s="242"/>
      <c r="U184" s="237"/>
      <c r="V184" s="237"/>
      <c r="W184" s="237"/>
      <c r="X184" s="237"/>
      <c r="Y184" s="237"/>
      <c r="Z184" s="237"/>
      <c r="AA184" s="243"/>
      <c r="AT184" s="244" t="s">
        <v>159</v>
      </c>
      <c r="AU184" s="244" t="s">
        <v>103</v>
      </c>
      <c r="AV184" s="11" t="s">
        <v>157</v>
      </c>
      <c r="AW184" s="11" t="s">
        <v>37</v>
      </c>
      <c r="AX184" s="11" t="s">
        <v>87</v>
      </c>
      <c r="AY184" s="244" t="s">
        <v>152</v>
      </c>
    </row>
    <row r="185" s="1" customFormat="1" ht="25.5" customHeight="1">
      <c r="B185" s="47"/>
      <c r="C185" s="216" t="s">
        <v>211</v>
      </c>
      <c r="D185" s="216" t="s">
        <v>153</v>
      </c>
      <c r="E185" s="217" t="s">
        <v>212</v>
      </c>
      <c r="F185" s="218" t="s">
        <v>213</v>
      </c>
      <c r="G185" s="218"/>
      <c r="H185" s="218"/>
      <c r="I185" s="218"/>
      <c r="J185" s="219" t="s">
        <v>163</v>
      </c>
      <c r="K185" s="220">
        <v>0.52000000000000002</v>
      </c>
      <c r="L185" s="221">
        <v>0</v>
      </c>
      <c r="M185" s="222"/>
      <c r="N185" s="220">
        <f>ROUND(L185*K185,2)</f>
        <v>0</v>
      </c>
      <c r="O185" s="220"/>
      <c r="P185" s="220"/>
      <c r="Q185" s="220"/>
      <c r="R185" s="49"/>
      <c r="T185" s="223" t="s">
        <v>21</v>
      </c>
      <c r="U185" s="57" t="s">
        <v>44</v>
      </c>
      <c r="V185" s="48"/>
      <c r="W185" s="224">
        <f>V185*K185</f>
        <v>0</v>
      </c>
      <c r="X185" s="224">
        <v>0.042000000000000003</v>
      </c>
      <c r="Y185" s="224">
        <f>X185*K185</f>
        <v>0.021840000000000002</v>
      </c>
      <c r="Z185" s="224">
        <v>0</v>
      </c>
      <c r="AA185" s="225">
        <f>Z185*K185</f>
        <v>0</v>
      </c>
      <c r="AR185" s="23" t="s">
        <v>157</v>
      </c>
      <c r="AT185" s="23" t="s">
        <v>153</v>
      </c>
      <c r="AU185" s="23" t="s">
        <v>103</v>
      </c>
      <c r="AY185" s="23" t="s">
        <v>152</v>
      </c>
      <c r="BE185" s="139">
        <f>IF(U185="základní",N185,0)</f>
        <v>0</v>
      </c>
      <c r="BF185" s="139">
        <f>IF(U185="snížená",N185,0)</f>
        <v>0</v>
      </c>
      <c r="BG185" s="139">
        <f>IF(U185="zákl. přenesená",N185,0)</f>
        <v>0</v>
      </c>
      <c r="BH185" s="139">
        <f>IF(U185="sníž. přenesená",N185,0)</f>
        <v>0</v>
      </c>
      <c r="BI185" s="139">
        <f>IF(U185="nulová",N185,0)</f>
        <v>0</v>
      </c>
      <c r="BJ185" s="23" t="s">
        <v>87</v>
      </c>
      <c r="BK185" s="139">
        <f>ROUND(L185*K185,2)</f>
        <v>0</v>
      </c>
      <c r="BL185" s="23" t="s">
        <v>157</v>
      </c>
      <c r="BM185" s="23" t="s">
        <v>214</v>
      </c>
    </row>
    <row r="186" s="12" customFormat="1" ht="16.5" customHeight="1">
      <c r="B186" s="245"/>
      <c r="C186" s="246"/>
      <c r="D186" s="246"/>
      <c r="E186" s="247" t="s">
        <v>21</v>
      </c>
      <c r="F186" s="248" t="s">
        <v>215</v>
      </c>
      <c r="G186" s="249"/>
      <c r="H186" s="249"/>
      <c r="I186" s="249"/>
      <c r="J186" s="246"/>
      <c r="K186" s="247" t="s">
        <v>21</v>
      </c>
      <c r="L186" s="246"/>
      <c r="M186" s="246"/>
      <c r="N186" s="246"/>
      <c r="O186" s="246"/>
      <c r="P186" s="246"/>
      <c r="Q186" s="246"/>
      <c r="R186" s="250"/>
      <c r="T186" s="251"/>
      <c r="U186" s="246"/>
      <c r="V186" s="246"/>
      <c r="W186" s="246"/>
      <c r="X186" s="246"/>
      <c r="Y186" s="246"/>
      <c r="Z186" s="246"/>
      <c r="AA186" s="252"/>
      <c r="AT186" s="253" t="s">
        <v>159</v>
      </c>
      <c r="AU186" s="253" t="s">
        <v>103</v>
      </c>
      <c r="AV186" s="12" t="s">
        <v>87</v>
      </c>
      <c r="AW186" s="12" t="s">
        <v>37</v>
      </c>
      <c r="AX186" s="12" t="s">
        <v>79</v>
      </c>
      <c r="AY186" s="253" t="s">
        <v>152</v>
      </c>
    </row>
    <row r="187" s="10" customFormat="1" ht="16.5" customHeight="1">
      <c r="B187" s="226"/>
      <c r="C187" s="227"/>
      <c r="D187" s="227"/>
      <c r="E187" s="228" t="s">
        <v>21</v>
      </c>
      <c r="F187" s="254" t="s">
        <v>216</v>
      </c>
      <c r="G187" s="227"/>
      <c r="H187" s="227"/>
      <c r="I187" s="227"/>
      <c r="J187" s="227"/>
      <c r="K187" s="231">
        <v>0.52000000000000002</v>
      </c>
      <c r="L187" s="227"/>
      <c r="M187" s="227"/>
      <c r="N187" s="227"/>
      <c r="O187" s="227"/>
      <c r="P187" s="227"/>
      <c r="Q187" s="227"/>
      <c r="R187" s="232"/>
      <c r="T187" s="233"/>
      <c r="U187" s="227"/>
      <c r="V187" s="227"/>
      <c r="W187" s="227"/>
      <c r="X187" s="227"/>
      <c r="Y187" s="227"/>
      <c r="Z187" s="227"/>
      <c r="AA187" s="234"/>
      <c r="AT187" s="235" t="s">
        <v>159</v>
      </c>
      <c r="AU187" s="235" t="s">
        <v>103</v>
      </c>
      <c r="AV187" s="10" t="s">
        <v>103</v>
      </c>
      <c r="AW187" s="10" t="s">
        <v>37</v>
      </c>
      <c r="AX187" s="10" t="s">
        <v>79</v>
      </c>
      <c r="AY187" s="235" t="s">
        <v>152</v>
      </c>
    </row>
    <row r="188" s="11" customFormat="1" ht="16.5" customHeight="1">
      <c r="B188" s="236"/>
      <c r="C188" s="237"/>
      <c r="D188" s="237"/>
      <c r="E188" s="238" t="s">
        <v>21</v>
      </c>
      <c r="F188" s="239" t="s">
        <v>160</v>
      </c>
      <c r="G188" s="237"/>
      <c r="H188" s="237"/>
      <c r="I188" s="237"/>
      <c r="J188" s="237"/>
      <c r="K188" s="240">
        <v>0.52000000000000002</v>
      </c>
      <c r="L188" s="237"/>
      <c r="M188" s="237"/>
      <c r="N188" s="237"/>
      <c r="O188" s="237"/>
      <c r="P188" s="237"/>
      <c r="Q188" s="237"/>
      <c r="R188" s="241"/>
      <c r="T188" s="242"/>
      <c r="U188" s="237"/>
      <c r="V188" s="237"/>
      <c r="W188" s="237"/>
      <c r="X188" s="237"/>
      <c r="Y188" s="237"/>
      <c r="Z188" s="237"/>
      <c r="AA188" s="243"/>
      <c r="AT188" s="244" t="s">
        <v>159</v>
      </c>
      <c r="AU188" s="244" t="s">
        <v>103</v>
      </c>
      <c r="AV188" s="11" t="s">
        <v>157</v>
      </c>
      <c r="AW188" s="11" t="s">
        <v>37</v>
      </c>
      <c r="AX188" s="11" t="s">
        <v>87</v>
      </c>
      <c r="AY188" s="244" t="s">
        <v>152</v>
      </c>
    </row>
    <row r="189" s="1" customFormat="1" ht="25.5" customHeight="1">
      <c r="B189" s="47"/>
      <c r="C189" s="216" t="s">
        <v>217</v>
      </c>
      <c r="D189" s="216" t="s">
        <v>153</v>
      </c>
      <c r="E189" s="217" t="s">
        <v>218</v>
      </c>
      <c r="F189" s="218" t="s">
        <v>219</v>
      </c>
      <c r="G189" s="218"/>
      <c r="H189" s="218"/>
      <c r="I189" s="218"/>
      <c r="J189" s="219" t="s">
        <v>156</v>
      </c>
      <c r="K189" s="220">
        <v>1</v>
      </c>
      <c r="L189" s="221">
        <v>0</v>
      </c>
      <c r="M189" s="222"/>
      <c r="N189" s="220">
        <f>ROUND(L189*K189,2)</f>
        <v>0</v>
      </c>
      <c r="O189" s="220"/>
      <c r="P189" s="220"/>
      <c r="Q189" s="220"/>
      <c r="R189" s="49"/>
      <c r="T189" s="223" t="s">
        <v>21</v>
      </c>
      <c r="U189" s="57" t="s">
        <v>44</v>
      </c>
      <c r="V189" s="48"/>
      <c r="W189" s="224">
        <f>V189*K189</f>
        <v>0</v>
      </c>
      <c r="X189" s="224">
        <v>0.00048000000000000001</v>
      </c>
      <c r="Y189" s="224">
        <f>X189*K189</f>
        <v>0.00048000000000000001</v>
      </c>
      <c r="Z189" s="224">
        <v>0</v>
      </c>
      <c r="AA189" s="225">
        <f>Z189*K189</f>
        <v>0</v>
      </c>
      <c r="AR189" s="23" t="s">
        <v>157</v>
      </c>
      <c r="AT189" s="23" t="s">
        <v>153</v>
      </c>
      <c r="AU189" s="23" t="s">
        <v>103</v>
      </c>
      <c r="AY189" s="23" t="s">
        <v>152</v>
      </c>
      <c r="BE189" s="139">
        <f>IF(U189="základní",N189,0)</f>
        <v>0</v>
      </c>
      <c r="BF189" s="139">
        <f>IF(U189="snížená",N189,0)</f>
        <v>0</v>
      </c>
      <c r="BG189" s="139">
        <f>IF(U189="zákl. přenesená",N189,0)</f>
        <v>0</v>
      </c>
      <c r="BH189" s="139">
        <f>IF(U189="sníž. přenesená",N189,0)</f>
        <v>0</v>
      </c>
      <c r="BI189" s="139">
        <f>IF(U189="nulová",N189,0)</f>
        <v>0</v>
      </c>
      <c r="BJ189" s="23" t="s">
        <v>87</v>
      </c>
      <c r="BK189" s="139">
        <f>ROUND(L189*K189,2)</f>
        <v>0</v>
      </c>
      <c r="BL189" s="23" t="s">
        <v>157</v>
      </c>
      <c r="BM189" s="23" t="s">
        <v>220</v>
      </c>
    </row>
    <row r="190" s="10" customFormat="1" ht="16.5" customHeight="1">
      <c r="B190" s="226"/>
      <c r="C190" s="227"/>
      <c r="D190" s="227"/>
      <c r="E190" s="228" t="s">
        <v>21</v>
      </c>
      <c r="F190" s="229" t="s">
        <v>87</v>
      </c>
      <c r="G190" s="230"/>
      <c r="H190" s="230"/>
      <c r="I190" s="230"/>
      <c r="J190" s="227"/>
      <c r="K190" s="231">
        <v>1</v>
      </c>
      <c r="L190" s="227"/>
      <c r="M190" s="227"/>
      <c r="N190" s="227"/>
      <c r="O190" s="227"/>
      <c r="P190" s="227"/>
      <c r="Q190" s="227"/>
      <c r="R190" s="232"/>
      <c r="T190" s="233"/>
      <c r="U190" s="227"/>
      <c r="V190" s="227"/>
      <c r="W190" s="227"/>
      <c r="X190" s="227"/>
      <c r="Y190" s="227"/>
      <c r="Z190" s="227"/>
      <c r="AA190" s="234"/>
      <c r="AT190" s="235" t="s">
        <v>159</v>
      </c>
      <c r="AU190" s="235" t="s">
        <v>103</v>
      </c>
      <c r="AV190" s="10" t="s">
        <v>103</v>
      </c>
      <c r="AW190" s="10" t="s">
        <v>37</v>
      </c>
      <c r="AX190" s="10" t="s">
        <v>79</v>
      </c>
      <c r="AY190" s="235" t="s">
        <v>152</v>
      </c>
    </row>
    <row r="191" s="11" customFormat="1" ht="16.5" customHeight="1">
      <c r="B191" s="236"/>
      <c r="C191" s="237"/>
      <c r="D191" s="237"/>
      <c r="E191" s="238" t="s">
        <v>21</v>
      </c>
      <c r="F191" s="239" t="s">
        <v>160</v>
      </c>
      <c r="G191" s="237"/>
      <c r="H191" s="237"/>
      <c r="I191" s="237"/>
      <c r="J191" s="237"/>
      <c r="K191" s="240">
        <v>1</v>
      </c>
      <c r="L191" s="237"/>
      <c r="M191" s="237"/>
      <c r="N191" s="237"/>
      <c r="O191" s="237"/>
      <c r="P191" s="237"/>
      <c r="Q191" s="237"/>
      <c r="R191" s="241"/>
      <c r="T191" s="242"/>
      <c r="U191" s="237"/>
      <c r="V191" s="237"/>
      <c r="W191" s="237"/>
      <c r="X191" s="237"/>
      <c r="Y191" s="237"/>
      <c r="Z191" s="237"/>
      <c r="AA191" s="243"/>
      <c r="AT191" s="244" t="s">
        <v>159</v>
      </c>
      <c r="AU191" s="244" t="s">
        <v>103</v>
      </c>
      <c r="AV191" s="11" t="s">
        <v>157</v>
      </c>
      <c r="AW191" s="11" t="s">
        <v>37</v>
      </c>
      <c r="AX191" s="11" t="s">
        <v>87</v>
      </c>
      <c r="AY191" s="244" t="s">
        <v>152</v>
      </c>
    </row>
    <row r="192" s="1" customFormat="1" ht="25.5" customHeight="1">
      <c r="B192" s="47"/>
      <c r="C192" s="256" t="s">
        <v>221</v>
      </c>
      <c r="D192" s="256" t="s">
        <v>222</v>
      </c>
      <c r="E192" s="257" t="s">
        <v>223</v>
      </c>
      <c r="F192" s="258" t="s">
        <v>224</v>
      </c>
      <c r="G192" s="258"/>
      <c r="H192" s="258"/>
      <c r="I192" s="258"/>
      <c r="J192" s="259" t="s">
        <v>156</v>
      </c>
      <c r="K192" s="260">
        <v>1</v>
      </c>
      <c r="L192" s="261">
        <v>0</v>
      </c>
      <c r="M192" s="262"/>
      <c r="N192" s="260">
        <f>ROUND(L192*K192,2)</f>
        <v>0</v>
      </c>
      <c r="O192" s="220"/>
      <c r="P192" s="220"/>
      <c r="Q192" s="220"/>
      <c r="R192" s="49"/>
      <c r="T192" s="223" t="s">
        <v>21</v>
      </c>
      <c r="U192" s="57" t="s">
        <v>44</v>
      </c>
      <c r="V192" s="48"/>
      <c r="W192" s="224">
        <f>V192*K192</f>
        <v>0</v>
      </c>
      <c r="X192" s="224">
        <v>0.014579999999999999</v>
      </c>
      <c r="Y192" s="224">
        <f>X192*K192</f>
        <v>0.014579999999999999</v>
      </c>
      <c r="Z192" s="224">
        <v>0</v>
      </c>
      <c r="AA192" s="225">
        <f>Z192*K192</f>
        <v>0</v>
      </c>
      <c r="AR192" s="23" t="s">
        <v>198</v>
      </c>
      <c r="AT192" s="23" t="s">
        <v>222</v>
      </c>
      <c r="AU192" s="23" t="s">
        <v>103</v>
      </c>
      <c r="AY192" s="23" t="s">
        <v>152</v>
      </c>
      <c r="BE192" s="139">
        <f>IF(U192="základní",N192,0)</f>
        <v>0</v>
      </c>
      <c r="BF192" s="139">
        <f>IF(U192="snížená",N192,0)</f>
        <v>0</v>
      </c>
      <c r="BG192" s="139">
        <f>IF(U192="zákl. přenesená",N192,0)</f>
        <v>0</v>
      </c>
      <c r="BH192" s="139">
        <f>IF(U192="sníž. přenesená",N192,0)</f>
        <v>0</v>
      </c>
      <c r="BI192" s="139">
        <f>IF(U192="nulová",N192,0)</f>
        <v>0</v>
      </c>
      <c r="BJ192" s="23" t="s">
        <v>87</v>
      </c>
      <c r="BK192" s="139">
        <f>ROUND(L192*K192,2)</f>
        <v>0</v>
      </c>
      <c r="BL192" s="23" t="s">
        <v>157</v>
      </c>
      <c r="BM192" s="23" t="s">
        <v>225</v>
      </c>
    </row>
    <row r="193" s="10" customFormat="1" ht="16.5" customHeight="1">
      <c r="B193" s="226"/>
      <c r="C193" s="227"/>
      <c r="D193" s="227"/>
      <c r="E193" s="228" t="s">
        <v>21</v>
      </c>
      <c r="F193" s="229" t="s">
        <v>87</v>
      </c>
      <c r="G193" s="230"/>
      <c r="H193" s="230"/>
      <c r="I193" s="230"/>
      <c r="J193" s="227"/>
      <c r="K193" s="231">
        <v>1</v>
      </c>
      <c r="L193" s="227"/>
      <c r="M193" s="227"/>
      <c r="N193" s="227"/>
      <c r="O193" s="227"/>
      <c r="P193" s="227"/>
      <c r="Q193" s="227"/>
      <c r="R193" s="232"/>
      <c r="T193" s="233"/>
      <c r="U193" s="227"/>
      <c r="V193" s="227"/>
      <c r="W193" s="227"/>
      <c r="X193" s="227"/>
      <c r="Y193" s="227"/>
      <c r="Z193" s="227"/>
      <c r="AA193" s="234"/>
      <c r="AT193" s="235" t="s">
        <v>159</v>
      </c>
      <c r="AU193" s="235" t="s">
        <v>103</v>
      </c>
      <c r="AV193" s="10" t="s">
        <v>103</v>
      </c>
      <c r="AW193" s="10" t="s">
        <v>37</v>
      </c>
      <c r="AX193" s="10" t="s">
        <v>79</v>
      </c>
      <c r="AY193" s="235" t="s">
        <v>152</v>
      </c>
    </row>
    <row r="194" s="11" customFormat="1" ht="16.5" customHeight="1">
      <c r="B194" s="236"/>
      <c r="C194" s="237"/>
      <c r="D194" s="237"/>
      <c r="E194" s="238" t="s">
        <v>21</v>
      </c>
      <c r="F194" s="239" t="s">
        <v>160</v>
      </c>
      <c r="G194" s="237"/>
      <c r="H194" s="237"/>
      <c r="I194" s="237"/>
      <c r="J194" s="237"/>
      <c r="K194" s="240">
        <v>1</v>
      </c>
      <c r="L194" s="237"/>
      <c r="M194" s="237"/>
      <c r="N194" s="237"/>
      <c r="O194" s="237"/>
      <c r="P194" s="237"/>
      <c r="Q194" s="237"/>
      <c r="R194" s="241"/>
      <c r="T194" s="242"/>
      <c r="U194" s="237"/>
      <c r="V194" s="237"/>
      <c r="W194" s="237"/>
      <c r="X194" s="237"/>
      <c r="Y194" s="237"/>
      <c r="Z194" s="237"/>
      <c r="AA194" s="243"/>
      <c r="AT194" s="244" t="s">
        <v>159</v>
      </c>
      <c r="AU194" s="244" t="s">
        <v>103</v>
      </c>
      <c r="AV194" s="11" t="s">
        <v>157</v>
      </c>
      <c r="AW194" s="11" t="s">
        <v>37</v>
      </c>
      <c r="AX194" s="11" t="s">
        <v>87</v>
      </c>
      <c r="AY194" s="244" t="s">
        <v>152</v>
      </c>
    </row>
    <row r="195" s="9" customFormat="1" ht="29.88" customHeight="1">
      <c r="B195" s="203"/>
      <c r="C195" s="204"/>
      <c r="D195" s="213" t="s">
        <v>116</v>
      </c>
      <c r="E195" s="213"/>
      <c r="F195" s="213"/>
      <c r="G195" s="213"/>
      <c r="H195" s="213"/>
      <c r="I195" s="213"/>
      <c r="J195" s="213"/>
      <c r="K195" s="213"/>
      <c r="L195" s="213"/>
      <c r="M195" s="213"/>
      <c r="N195" s="214">
        <f>BK195</f>
        <v>0</v>
      </c>
      <c r="O195" s="215"/>
      <c r="P195" s="215"/>
      <c r="Q195" s="215"/>
      <c r="R195" s="206"/>
      <c r="T195" s="207"/>
      <c r="U195" s="204"/>
      <c r="V195" s="204"/>
      <c r="W195" s="208">
        <f>SUM(W196:W218)</f>
        <v>0</v>
      </c>
      <c r="X195" s="204"/>
      <c r="Y195" s="208">
        <f>SUM(Y196:Y218)</f>
        <v>0.0054624000000000001</v>
      </c>
      <c r="Z195" s="204"/>
      <c r="AA195" s="209">
        <f>SUM(AA196:AA218)</f>
        <v>0.094269999999999993</v>
      </c>
      <c r="AR195" s="210" t="s">
        <v>87</v>
      </c>
      <c r="AT195" s="211" t="s">
        <v>78</v>
      </c>
      <c r="AU195" s="211" t="s">
        <v>87</v>
      </c>
      <c r="AY195" s="210" t="s">
        <v>152</v>
      </c>
      <c r="BK195" s="212">
        <f>SUM(BK196:BK218)</f>
        <v>0</v>
      </c>
    </row>
    <row r="196" s="1" customFormat="1" ht="38.25" customHeight="1">
      <c r="B196" s="47"/>
      <c r="C196" s="216" t="s">
        <v>226</v>
      </c>
      <c r="D196" s="216" t="s">
        <v>153</v>
      </c>
      <c r="E196" s="217" t="s">
        <v>227</v>
      </c>
      <c r="F196" s="218" t="s">
        <v>228</v>
      </c>
      <c r="G196" s="218"/>
      <c r="H196" s="218"/>
      <c r="I196" s="218"/>
      <c r="J196" s="219" t="s">
        <v>163</v>
      </c>
      <c r="K196" s="220">
        <v>32.020000000000003</v>
      </c>
      <c r="L196" s="221">
        <v>0</v>
      </c>
      <c r="M196" s="222"/>
      <c r="N196" s="220">
        <f>ROUND(L196*K196,2)</f>
        <v>0</v>
      </c>
      <c r="O196" s="220"/>
      <c r="P196" s="220"/>
      <c r="Q196" s="220"/>
      <c r="R196" s="49"/>
      <c r="T196" s="223" t="s">
        <v>21</v>
      </c>
      <c r="U196" s="57" t="s">
        <v>44</v>
      </c>
      <c r="V196" s="48"/>
      <c r="W196" s="224">
        <f>V196*K196</f>
        <v>0</v>
      </c>
      <c r="X196" s="224">
        <v>0.00012999999999999999</v>
      </c>
      <c r="Y196" s="224">
        <f>X196*K196</f>
        <v>0.0041625999999999998</v>
      </c>
      <c r="Z196" s="224">
        <v>0</v>
      </c>
      <c r="AA196" s="225">
        <f>Z196*K196</f>
        <v>0</v>
      </c>
      <c r="AR196" s="23" t="s">
        <v>157</v>
      </c>
      <c r="AT196" s="23" t="s">
        <v>153</v>
      </c>
      <c r="AU196" s="23" t="s">
        <v>103</v>
      </c>
      <c r="AY196" s="23" t="s">
        <v>152</v>
      </c>
      <c r="BE196" s="139">
        <f>IF(U196="základní",N196,0)</f>
        <v>0</v>
      </c>
      <c r="BF196" s="139">
        <f>IF(U196="snížená",N196,0)</f>
        <v>0</v>
      </c>
      <c r="BG196" s="139">
        <f>IF(U196="zákl. přenesená",N196,0)</f>
        <v>0</v>
      </c>
      <c r="BH196" s="139">
        <f>IF(U196="sníž. přenesená",N196,0)</f>
        <v>0</v>
      </c>
      <c r="BI196" s="139">
        <f>IF(U196="nulová",N196,0)</f>
        <v>0</v>
      </c>
      <c r="BJ196" s="23" t="s">
        <v>87</v>
      </c>
      <c r="BK196" s="139">
        <f>ROUND(L196*K196,2)</f>
        <v>0</v>
      </c>
      <c r="BL196" s="23" t="s">
        <v>157</v>
      </c>
      <c r="BM196" s="23" t="s">
        <v>229</v>
      </c>
    </row>
    <row r="197" s="10" customFormat="1" ht="16.5" customHeight="1">
      <c r="B197" s="226"/>
      <c r="C197" s="227"/>
      <c r="D197" s="227"/>
      <c r="E197" s="228" t="s">
        <v>21</v>
      </c>
      <c r="F197" s="229" t="s">
        <v>230</v>
      </c>
      <c r="G197" s="230"/>
      <c r="H197" s="230"/>
      <c r="I197" s="230"/>
      <c r="J197" s="227"/>
      <c r="K197" s="231">
        <v>13.199999999999999</v>
      </c>
      <c r="L197" s="227"/>
      <c r="M197" s="227"/>
      <c r="N197" s="227"/>
      <c r="O197" s="227"/>
      <c r="P197" s="227"/>
      <c r="Q197" s="227"/>
      <c r="R197" s="232"/>
      <c r="T197" s="233"/>
      <c r="U197" s="227"/>
      <c r="V197" s="227"/>
      <c r="W197" s="227"/>
      <c r="X197" s="227"/>
      <c r="Y197" s="227"/>
      <c r="Z197" s="227"/>
      <c r="AA197" s="234"/>
      <c r="AT197" s="235" t="s">
        <v>159</v>
      </c>
      <c r="AU197" s="235" t="s">
        <v>103</v>
      </c>
      <c r="AV197" s="10" t="s">
        <v>103</v>
      </c>
      <c r="AW197" s="10" t="s">
        <v>37</v>
      </c>
      <c r="AX197" s="10" t="s">
        <v>79</v>
      </c>
      <c r="AY197" s="235" t="s">
        <v>152</v>
      </c>
    </row>
    <row r="198" s="10" customFormat="1" ht="16.5" customHeight="1">
      <c r="B198" s="226"/>
      <c r="C198" s="227"/>
      <c r="D198" s="227"/>
      <c r="E198" s="228" t="s">
        <v>21</v>
      </c>
      <c r="F198" s="254" t="s">
        <v>231</v>
      </c>
      <c r="G198" s="227"/>
      <c r="H198" s="227"/>
      <c r="I198" s="227"/>
      <c r="J198" s="227"/>
      <c r="K198" s="231">
        <v>10.48</v>
      </c>
      <c r="L198" s="227"/>
      <c r="M198" s="227"/>
      <c r="N198" s="227"/>
      <c r="O198" s="227"/>
      <c r="P198" s="227"/>
      <c r="Q198" s="227"/>
      <c r="R198" s="232"/>
      <c r="T198" s="233"/>
      <c r="U198" s="227"/>
      <c r="V198" s="227"/>
      <c r="W198" s="227"/>
      <c r="X198" s="227"/>
      <c r="Y198" s="227"/>
      <c r="Z198" s="227"/>
      <c r="AA198" s="234"/>
      <c r="AT198" s="235" t="s">
        <v>159</v>
      </c>
      <c r="AU198" s="235" t="s">
        <v>103</v>
      </c>
      <c r="AV198" s="10" t="s">
        <v>103</v>
      </c>
      <c r="AW198" s="10" t="s">
        <v>37</v>
      </c>
      <c r="AX198" s="10" t="s">
        <v>79</v>
      </c>
      <c r="AY198" s="235" t="s">
        <v>152</v>
      </c>
    </row>
    <row r="199" s="10" customFormat="1" ht="16.5" customHeight="1">
      <c r="B199" s="226"/>
      <c r="C199" s="227"/>
      <c r="D199" s="227"/>
      <c r="E199" s="228" t="s">
        <v>21</v>
      </c>
      <c r="F199" s="254" t="s">
        <v>232</v>
      </c>
      <c r="G199" s="227"/>
      <c r="H199" s="227"/>
      <c r="I199" s="227"/>
      <c r="J199" s="227"/>
      <c r="K199" s="231">
        <v>8.3399999999999999</v>
      </c>
      <c r="L199" s="227"/>
      <c r="M199" s="227"/>
      <c r="N199" s="227"/>
      <c r="O199" s="227"/>
      <c r="P199" s="227"/>
      <c r="Q199" s="227"/>
      <c r="R199" s="232"/>
      <c r="T199" s="233"/>
      <c r="U199" s="227"/>
      <c r="V199" s="227"/>
      <c r="W199" s="227"/>
      <c r="X199" s="227"/>
      <c r="Y199" s="227"/>
      <c r="Z199" s="227"/>
      <c r="AA199" s="234"/>
      <c r="AT199" s="235" t="s">
        <v>159</v>
      </c>
      <c r="AU199" s="235" t="s">
        <v>103</v>
      </c>
      <c r="AV199" s="10" t="s">
        <v>103</v>
      </c>
      <c r="AW199" s="10" t="s">
        <v>37</v>
      </c>
      <c r="AX199" s="10" t="s">
        <v>79</v>
      </c>
      <c r="AY199" s="235" t="s">
        <v>152</v>
      </c>
    </row>
    <row r="200" s="11" customFormat="1" ht="16.5" customHeight="1">
      <c r="B200" s="236"/>
      <c r="C200" s="237"/>
      <c r="D200" s="237"/>
      <c r="E200" s="238" t="s">
        <v>21</v>
      </c>
      <c r="F200" s="239" t="s">
        <v>160</v>
      </c>
      <c r="G200" s="237"/>
      <c r="H200" s="237"/>
      <c r="I200" s="237"/>
      <c r="J200" s="237"/>
      <c r="K200" s="240">
        <v>32.020000000000003</v>
      </c>
      <c r="L200" s="237"/>
      <c r="M200" s="237"/>
      <c r="N200" s="237"/>
      <c r="O200" s="237"/>
      <c r="P200" s="237"/>
      <c r="Q200" s="237"/>
      <c r="R200" s="241"/>
      <c r="T200" s="242"/>
      <c r="U200" s="237"/>
      <c r="V200" s="237"/>
      <c r="W200" s="237"/>
      <c r="X200" s="237"/>
      <c r="Y200" s="237"/>
      <c r="Z200" s="237"/>
      <c r="AA200" s="243"/>
      <c r="AT200" s="244" t="s">
        <v>159</v>
      </c>
      <c r="AU200" s="244" t="s">
        <v>103</v>
      </c>
      <c r="AV200" s="11" t="s">
        <v>157</v>
      </c>
      <c r="AW200" s="11" t="s">
        <v>37</v>
      </c>
      <c r="AX200" s="11" t="s">
        <v>87</v>
      </c>
      <c r="AY200" s="244" t="s">
        <v>152</v>
      </c>
    </row>
    <row r="201" s="1" customFormat="1" ht="16.5" customHeight="1">
      <c r="B201" s="47"/>
      <c r="C201" s="216" t="s">
        <v>233</v>
      </c>
      <c r="D201" s="216" t="s">
        <v>153</v>
      </c>
      <c r="E201" s="217" t="s">
        <v>234</v>
      </c>
      <c r="F201" s="218" t="s">
        <v>235</v>
      </c>
      <c r="G201" s="218"/>
      <c r="H201" s="218"/>
      <c r="I201" s="218"/>
      <c r="J201" s="219" t="s">
        <v>163</v>
      </c>
      <c r="K201" s="220">
        <v>129.97999999999999</v>
      </c>
      <c r="L201" s="221">
        <v>0</v>
      </c>
      <c r="M201" s="222"/>
      <c r="N201" s="220">
        <f>ROUND(L201*K201,2)</f>
        <v>0</v>
      </c>
      <c r="O201" s="220"/>
      <c r="P201" s="220"/>
      <c r="Q201" s="220"/>
      <c r="R201" s="49"/>
      <c r="T201" s="223" t="s">
        <v>21</v>
      </c>
      <c r="U201" s="57" t="s">
        <v>44</v>
      </c>
      <c r="V201" s="48"/>
      <c r="W201" s="224">
        <f>V201*K201</f>
        <v>0</v>
      </c>
      <c r="X201" s="224">
        <v>1.0000000000000001E-05</v>
      </c>
      <c r="Y201" s="224">
        <f>X201*K201</f>
        <v>0.0012998</v>
      </c>
      <c r="Z201" s="224">
        <v>0</v>
      </c>
      <c r="AA201" s="225">
        <f>Z201*K201</f>
        <v>0</v>
      </c>
      <c r="AR201" s="23" t="s">
        <v>157</v>
      </c>
      <c r="AT201" s="23" t="s">
        <v>153</v>
      </c>
      <c r="AU201" s="23" t="s">
        <v>103</v>
      </c>
      <c r="AY201" s="23" t="s">
        <v>152</v>
      </c>
      <c r="BE201" s="139">
        <f>IF(U201="základní",N201,0)</f>
        <v>0</v>
      </c>
      <c r="BF201" s="139">
        <f>IF(U201="snížená",N201,0)</f>
        <v>0</v>
      </c>
      <c r="BG201" s="139">
        <f>IF(U201="zákl. přenesená",N201,0)</f>
        <v>0</v>
      </c>
      <c r="BH201" s="139">
        <f>IF(U201="sníž. přenesená",N201,0)</f>
        <v>0</v>
      </c>
      <c r="BI201" s="139">
        <f>IF(U201="nulová",N201,0)</f>
        <v>0</v>
      </c>
      <c r="BJ201" s="23" t="s">
        <v>87</v>
      </c>
      <c r="BK201" s="139">
        <f>ROUND(L201*K201,2)</f>
        <v>0</v>
      </c>
      <c r="BL201" s="23" t="s">
        <v>157</v>
      </c>
      <c r="BM201" s="23" t="s">
        <v>236</v>
      </c>
    </row>
    <row r="202" s="10" customFormat="1" ht="16.5" customHeight="1">
      <c r="B202" s="226"/>
      <c r="C202" s="227"/>
      <c r="D202" s="227"/>
      <c r="E202" s="228" t="s">
        <v>21</v>
      </c>
      <c r="F202" s="229" t="s">
        <v>202</v>
      </c>
      <c r="G202" s="230"/>
      <c r="H202" s="230"/>
      <c r="I202" s="230"/>
      <c r="J202" s="227"/>
      <c r="K202" s="231">
        <v>87.459999999999994</v>
      </c>
      <c r="L202" s="227"/>
      <c r="M202" s="227"/>
      <c r="N202" s="227"/>
      <c r="O202" s="227"/>
      <c r="P202" s="227"/>
      <c r="Q202" s="227"/>
      <c r="R202" s="232"/>
      <c r="T202" s="233"/>
      <c r="U202" s="227"/>
      <c r="V202" s="227"/>
      <c r="W202" s="227"/>
      <c r="X202" s="227"/>
      <c r="Y202" s="227"/>
      <c r="Z202" s="227"/>
      <c r="AA202" s="234"/>
      <c r="AT202" s="235" t="s">
        <v>159</v>
      </c>
      <c r="AU202" s="235" t="s">
        <v>103</v>
      </c>
      <c r="AV202" s="10" t="s">
        <v>103</v>
      </c>
      <c r="AW202" s="10" t="s">
        <v>37</v>
      </c>
      <c r="AX202" s="10" t="s">
        <v>79</v>
      </c>
      <c r="AY202" s="235" t="s">
        <v>152</v>
      </c>
    </row>
    <row r="203" s="10" customFormat="1" ht="16.5" customHeight="1">
      <c r="B203" s="226"/>
      <c r="C203" s="227"/>
      <c r="D203" s="227"/>
      <c r="E203" s="228" t="s">
        <v>21</v>
      </c>
      <c r="F203" s="254" t="s">
        <v>203</v>
      </c>
      <c r="G203" s="227"/>
      <c r="H203" s="227"/>
      <c r="I203" s="227"/>
      <c r="J203" s="227"/>
      <c r="K203" s="231">
        <v>35.170000000000002</v>
      </c>
      <c r="L203" s="227"/>
      <c r="M203" s="227"/>
      <c r="N203" s="227"/>
      <c r="O203" s="227"/>
      <c r="P203" s="227"/>
      <c r="Q203" s="227"/>
      <c r="R203" s="232"/>
      <c r="T203" s="233"/>
      <c r="U203" s="227"/>
      <c r="V203" s="227"/>
      <c r="W203" s="227"/>
      <c r="X203" s="227"/>
      <c r="Y203" s="227"/>
      <c r="Z203" s="227"/>
      <c r="AA203" s="234"/>
      <c r="AT203" s="235" t="s">
        <v>159</v>
      </c>
      <c r="AU203" s="235" t="s">
        <v>103</v>
      </c>
      <c r="AV203" s="10" t="s">
        <v>103</v>
      </c>
      <c r="AW203" s="10" t="s">
        <v>37</v>
      </c>
      <c r="AX203" s="10" t="s">
        <v>79</v>
      </c>
      <c r="AY203" s="235" t="s">
        <v>152</v>
      </c>
    </row>
    <row r="204" s="10" customFormat="1" ht="16.5" customHeight="1">
      <c r="B204" s="226"/>
      <c r="C204" s="227"/>
      <c r="D204" s="227"/>
      <c r="E204" s="228" t="s">
        <v>21</v>
      </c>
      <c r="F204" s="254" t="s">
        <v>204</v>
      </c>
      <c r="G204" s="227"/>
      <c r="H204" s="227"/>
      <c r="I204" s="227"/>
      <c r="J204" s="227"/>
      <c r="K204" s="231">
        <v>7.3499999999999996</v>
      </c>
      <c r="L204" s="227"/>
      <c r="M204" s="227"/>
      <c r="N204" s="227"/>
      <c r="O204" s="227"/>
      <c r="P204" s="227"/>
      <c r="Q204" s="227"/>
      <c r="R204" s="232"/>
      <c r="T204" s="233"/>
      <c r="U204" s="227"/>
      <c r="V204" s="227"/>
      <c r="W204" s="227"/>
      <c r="X204" s="227"/>
      <c r="Y204" s="227"/>
      <c r="Z204" s="227"/>
      <c r="AA204" s="234"/>
      <c r="AT204" s="235" t="s">
        <v>159</v>
      </c>
      <c r="AU204" s="235" t="s">
        <v>103</v>
      </c>
      <c r="AV204" s="10" t="s">
        <v>103</v>
      </c>
      <c r="AW204" s="10" t="s">
        <v>37</v>
      </c>
      <c r="AX204" s="10" t="s">
        <v>79</v>
      </c>
      <c r="AY204" s="235" t="s">
        <v>152</v>
      </c>
    </row>
    <row r="205" s="11" customFormat="1" ht="16.5" customHeight="1">
      <c r="B205" s="236"/>
      <c r="C205" s="237"/>
      <c r="D205" s="237"/>
      <c r="E205" s="238" t="s">
        <v>21</v>
      </c>
      <c r="F205" s="239" t="s">
        <v>160</v>
      </c>
      <c r="G205" s="237"/>
      <c r="H205" s="237"/>
      <c r="I205" s="237"/>
      <c r="J205" s="237"/>
      <c r="K205" s="240">
        <v>129.97999999999999</v>
      </c>
      <c r="L205" s="237"/>
      <c r="M205" s="237"/>
      <c r="N205" s="237"/>
      <c r="O205" s="237"/>
      <c r="P205" s="237"/>
      <c r="Q205" s="237"/>
      <c r="R205" s="241"/>
      <c r="T205" s="242"/>
      <c r="U205" s="237"/>
      <c r="V205" s="237"/>
      <c r="W205" s="237"/>
      <c r="X205" s="237"/>
      <c r="Y205" s="237"/>
      <c r="Z205" s="237"/>
      <c r="AA205" s="243"/>
      <c r="AT205" s="244" t="s">
        <v>159</v>
      </c>
      <c r="AU205" s="244" t="s">
        <v>103</v>
      </c>
      <c r="AV205" s="11" t="s">
        <v>157</v>
      </c>
      <c r="AW205" s="11" t="s">
        <v>37</v>
      </c>
      <c r="AX205" s="11" t="s">
        <v>87</v>
      </c>
      <c r="AY205" s="244" t="s">
        <v>152</v>
      </c>
    </row>
    <row r="206" s="1" customFormat="1" ht="25.5" customHeight="1">
      <c r="B206" s="47"/>
      <c r="C206" s="216" t="s">
        <v>11</v>
      </c>
      <c r="D206" s="216" t="s">
        <v>153</v>
      </c>
      <c r="E206" s="217" t="s">
        <v>237</v>
      </c>
      <c r="F206" s="218" t="s">
        <v>238</v>
      </c>
      <c r="G206" s="218"/>
      <c r="H206" s="218"/>
      <c r="I206" s="218"/>
      <c r="J206" s="219" t="s">
        <v>163</v>
      </c>
      <c r="K206" s="220">
        <v>2.3100000000000001</v>
      </c>
      <c r="L206" s="221">
        <v>0</v>
      </c>
      <c r="M206" s="222"/>
      <c r="N206" s="220">
        <f>ROUND(L206*K206,2)</f>
        <v>0</v>
      </c>
      <c r="O206" s="220"/>
      <c r="P206" s="220"/>
      <c r="Q206" s="220"/>
      <c r="R206" s="49"/>
      <c r="T206" s="223" t="s">
        <v>21</v>
      </c>
      <c r="U206" s="57" t="s">
        <v>44</v>
      </c>
      <c r="V206" s="48"/>
      <c r="W206" s="224">
        <f>V206*K206</f>
        <v>0</v>
      </c>
      <c r="X206" s="224">
        <v>0</v>
      </c>
      <c r="Y206" s="224">
        <f>X206*K206</f>
        <v>0</v>
      </c>
      <c r="Z206" s="224">
        <v>0.027</v>
      </c>
      <c r="AA206" s="225">
        <f>Z206*K206</f>
        <v>0.062370000000000002</v>
      </c>
      <c r="AR206" s="23" t="s">
        <v>157</v>
      </c>
      <c r="AT206" s="23" t="s">
        <v>153</v>
      </c>
      <c r="AU206" s="23" t="s">
        <v>103</v>
      </c>
      <c r="AY206" s="23" t="s">
        <v>152</v>
      </c>
      <c r="BE206" s="139">
        <f>IF(U206="základní",N206,0)</f>
        <v>0</v>
      </c>
      <c r="BF206" s="139">
        <f>IF(U206="snížená",N206,0)</f>
        <v>0</v>
      </c>
      <c r="BG206" s="139">
        <f>IF(U206="zákl. přenesená",N206,0)</f>
        <v>0</v>
      </c>
      <c r="BH206" s="139">
        <f>IF(U206="sníž. přenesená",N206,0)</f>
        <v>0</v>
      </c>
      <c r="BI206" s="139">
        <f>IF(U206="nulová",N206,0)</f>
        <v>0</v>
      </c>
      <c r="BJ206" s="23" t="s">
        <v>87</v>
      </c>
      <c r="BK206" s="139">
        <f>ROUND(L206*K206,2)</f>
        <v>0</v>
      </c>
      <c r="BL206" s="23" t="s">
        <v>157</v>
      </c>
      <c r="BM206" s="23" t="s">
        <v>239</v>
      </c>
    </row>
    <row r="207" s="10" customFormat="1" ht="16.5" customHeight="1">
      <c r="B207" s="226"/>
      <c r="C207" s="227"/>
      <c r="D207" s="227"/>
      <c r="E207" s="228" t="s">
        <v>21</v>
      </c>
      <c r="F207" s="229" t="s">
        <v>166</v>
      </c>
      <c r="G207" s="230"/>
      <c r="H207" s="230"/>
      <c r="I207" s="230"/>
      <c r="J207" s="227"/>
      <c r="K207" s="231">
        <v>2.3100000000000001</v>
      </c>
      <c r="L207" s="227"/>
      <c r="M207" s="227"/>
      <c r="N207" s="227"/>
      <c r="O207" s="227"/>
      <c r="P207" s="227"/>
      <c r="Q207" s="227"/>
      <c r="R207" s="232"/>
      <c r="T207" s="233"/>
      <c r="U207" s="227"/>
      <c r="V207" s="227"/>
      <c r="W207" s="227"/>
      <c r="X207" s="227"/>
      <c r="Y207" s="227"/>
      <c r="Z207" s="227"/>
      <c r="AA207" s="234"/>
      <c r="AT207" s="235" t="s">
        <v>159</v>
      </c>
      <c r="AU207" s="235" t="s">
        <v>103</v>
      </c>
      <c r="AV207" s="10" t="s">
        <v>103</v>
      </c>
      <c r="AW207" s="10" t="s">
        <v>37</v>
      </c>
      <c r="AX207" s="10" t="s">
        <v>79</v>
      </c>
      <c r="AY207" s="235" t="s">
        <v>152</v>
      </c>
    </row>
    <row r="208" s="11" customFormat="1" ht="16.5" customHeight="1">
      <c r="B208" s="236"/>
      <c r="C208" s="237"/>
      <c r="D208" s="237"/>
      <c r="E208" s="238" t="s">
        <v>21</v>
      </c>
      <c r="F208" s="239" t="s">
        <v>160</v>
      </c>
      <c r="G208" s="237"/>
      <c r="H208" s="237"/>
      <c r="I208" s="237"/>
      <c r="J208" s="237"/>
      <c r="K208" s="240">
        <v>2.3100000000000001</v>
      </c>
      <c r="L208" s="237"/>
      <c r="M208" s="237"/>
      <c r="N208" s="237"/>
      <c r="O208" s="237"/>
      <c r="P208" s="237"/>
      <c r="Q208" s="237"/>
      <c r="R208" s="241"/>
      <c r="T208" s="242"/>
      <c r="U208" s="237"/>
      <c r="V208" s="237"/>
      <c r="W208" s="237"/>
      <c r="X208" s="237"/>
      <c r="Y208" s="237"/>
      <c r="Z208" s="237"/>
      <c r="AA208" s="243"/>
      <c r="AT208" s="244" t="s">
        <v>159</v>
      </c>
      <c r="AU208" s="244" t="s">
        <v>103</v>
      </c>
      <c r="AV208" s="11" t="s">
        <v>157</v>
      </c>
      <c r="AW208" s="11" t="s">
        <v>37</v>
      </c>
      <c r="AX208" s="11" t="s">
        <v>87</v>
      </c>
      <c r="AY208" s="244" t="s">
        <v>152</v>
      </c>
    </row>
    <row r="209" s="1" customFormat="1" ht="25.5" customHeight="1">
      <c r="B209" s="47"/>
      <c r="C209" s="216" t="s">
        <v>240</v>
      </c>
      <c r="D209" s="216" t="s">
        <v>153</v>
      </c>
      <c r="E209" s="217" t="s">
        <v>241</v>
      </c>
      <c r="F209" s="218" t="s">
        <v>242</v>
      </c>
      <c r="G209" s="218"/>
      <c r="H209" s="218"/>
      <c r="I209" s="218"/>
      <c r="J209" s="219" t="s">
        <v>175</v>
      </c>
      <c r="K209" s="220">
        <v>2.8999999999999999</v>
      </c>
      <c r="L209" s="221">
        <v>0</v>
      </c>
      <c r="M209" s="222"/>
      <c r="N209" s="220">
        <f>ROUND(L209*K209,2)</f>
        <v>0</v>
      </c>
      <c r="O209" s="220"/>
      <c r="P209" s="220"/>
      <c r="Q209" s="220"/>
      <c r="R209" s="49"/>
      <c r="T209" s="223" t="s">
        <v>21</v>
      </c>
      <c r="U209" s="57" t="s">
        <v>44</v>
      </c>
      <c r="V209" s="48"/>
      <c r="W209" s="224">
        <f>V209*K209</f>
        <v>0</v>
      </c>
      <c r="X209" s="224">
        <v>0</v>
      </c>
      <c r="Y209" s="224">
        <f>X209*K209</f>
        <v>0</v>
      </c>
      <c r="Z209" s="224">
        <v>0.010999999999999999</v>
      </c>
      <c r="AA209" s="225">
        <f>Z209*K209</f>
        <v>0.031899999999999998</v>
      </c>
      <c r="AR209" s="23" t="s">
        <v>157</v>
      </c>
      <c r="AT209" s="23" t="s">
        <v>153</v>
      </c>
      <c r="AU209" s="23" t="s">
        <v>103</v>
      </c>
      <c r="AY209" s="23" t="s">
        <v>152</v>
      </c>
      <c r="BE209" s="139">
        <f>IF(U209="základní",N209,0)</f>
        <v>0</v>
      </c>
      <c r="BF209" s="139">
        <f>IF(U209="snížená",N209,0)</f>
        <v>0</v>
      </c>
      <c r="BG209" s="139">
        <f>IF(U209="zákl. přenesená",N209,0)</f>
        <v>0</v>
      </c>
      <c r="BH209" s="139">
        <f>IF(U209="sníž. přenesená",N209,0)</f>
        <v>0</v>
      </c>
      <c r="BI209" s="139">
        <f>IF(U209="nulová",N209,0)</f>
        <v>0</v>
      </c>
      <c r="BJ209" s="23" t="s">
        <v>87</v>
      </c>
      <c r="BK209" s="139">
        <f>ROUND(L209*K209,2)</f>
        <v>0</v>
      </c>
      <c r="BL209" s="23" t="s">
        <v>157</v>
      </c>
      <c r="BM209" s="23" t="s">
        <v>243</v>
      </c>
    </row>
    <row r="210" s="12" customFormat="1" ht="16.5" customHeight="1">
      <c r="B210" s="245"/>
      <c r="C210" s="246"/>
      <c r="D210" s="246"/>
      <c r="E210" s="247" t="s">
        <v>21</v>
      </c>
      <c r="F210" s="248" t="s">
        <v>244</v>
      </c>
      <c r="G210" s="249"/>
      <c r="H210" s="249"/>
      <c r="I210" s="249"/>
      <c r="J210" s="246"/>
      <c r="K210" s="247" t="s">
        <v>21</v>
      </c>
      <c r="L210" s="246"/>
      <c r="M210" s="246"/>
      <c r="N210" s="246"/>
      <c r="O210" s="246"/>
      <c r="P210" s="246"/>
      <c r="Q210" s="246"/>
      <c r="R210" s="250"/>
      <c r="T210" s="251"/>
      <c r="U210" s="246"/>
      <c r="V210" s="246"/>
      <c r="W210" s="246"/>
      <c r="X210" s="246"/>
      <c r="Y210" s="246"/>
      <c r="Z210" s="246"/>
      <c r="AA210" s="252"/>
      <c r="AT210" s="253" t="s">
        <v>159</v>
      </c>
      <c r="AU210" s="253" t="s">
        <v>103</v>
      </c>
      <c r="AV210" s="12" t="s">
        <v>87</v>
      </c>
      <c r="AW210" s="12" t="s">
        <v>37</v>
      </c>
      <c r="AX210" s="12" t="s">
        <v>79</v>
      </c>
      <c r="AY210" s="253" t="s">
        <v>152</v>
      </c>
    </row>
    <row r="211" s="10" customFormat="1" ht="16.5" customHeight="1">
      <c r="B211" s="226"/>
      <c r="C211" s="227"/>
      <c r="D211" s="227"/>
      <c r="E211" s="228" t="s">
        <v>21</v>
      </c>
      <c r="F211" s="254" t="s">
        <v>245</v>
      </c>
      <c r="G211" s="227"/>
      <c r="H211" s="227"/>
      <c r="I211" s="227"/>
      <c r="J211" s="227"/>
      <c r="K211" s="231">
        <v>2.5</v>
      </c>
      <c r="L211" s="227"/>
      <c r="M211" s="227"/>
      <c r="N211" s="227"/>
      <c r="O211" s="227"/>
      <c r="P211" s="227"/>
      <c r="Q211" s="227"/>
      <c r="R211" s="232"/>
      <c r="T211" s="233"/>
      <c r="U211" s="227"/>
      <c r="V211" s="227"/>
      <c r="W211" s="227"/>
      <c r="X211" s="227"/>
      <c r="Y211" s="227"/>
      <c r="Z211" s="227"/>
      <c r="AA211" s="234"/>
      <c r="AT211" s="235" t="s">
        <v>159</v>
      </c>
      <c r="AU211" s="235" t="s">
        <v>103</v>
      </c>
      <c r="AV211" s="10" t="s">
        <v>103</v>
      </c>
      <c r="AW211" s="10" t="s">
        <v>37</v>
      </c>
      <c r="AX211" s="10" t="s">
        <v>79</v>
      </c>
      <c r="AY211" s="235" t="s">
        <v>152</v>
      </c>
    </row>
    <row r="212" s="10" customFormat="1" ht="16.5" customHeight="1">
      <c r="B212" s="226"/>
      <c r="C212" s="227"/>
      <c r="D212" s="227"/>
      <c r="E212" s="228" t="s">
        <v>21</v>
      </c>
      <c r="F212" s="254" t="s">
        <v>246</v>
      </c>
      <c r="G212" s="227"/>
      <c r="H212" s="227"/>
      <c r="I212" s="227"/>
      <c r="J212" s="227"/>
      <c r="K212" s="231">
        <v>0.40000000000000002</v>
      </c>
      <c r="L212" s="227"/>
      <c r="M212" s="227"/>
      <c r="N212" s="227"/>
      <c r="O212" s="227"/>
      <c r="P212" s="227"/>
      <c r="Q212" s="227"/>
      <c r="R212" s="232"/>
      <c r="T212" s="233"/>
      <c r="U212" s="227"/>
      <c r="V212" s="227"/>
      <c r="W212" s="227"/>
      <c r="X212" s="227"/>
      <c r="Y212" s="227"/>
      <c r="Z212" s="227"/>
      <c r="AA212" s="234"/>
      <c r="AT212" s="235" t="s">
        <v>159</v>
      </c>
      <c r="AU212" s="235" t="s">
        <v>103</v>
      </c>
      <c r="AV212" s="10" t="s">
        <v>103</v>
      </c>
      <c r="AW212" s="10" t="s">
        <v>37</v>
      </c>
      <c r="AX212" s="10" t="s">
        <v>79</v>
      </c>
      <c r="AY212" s="235" t="s">
        <v>152</v>
      </c>
    </row>
    <row r="213" s="11" customFormat="1" ht="16.5" customHeight="1">
      <c r="B213" s="236"/>
      <c r="C213" s="237"/>
      <c r="D213" s="237"/>
      <c r="E213" s="238" t="s">
        <v>21</v>
      </c>
      <c r="F213" s="239" t="s">
        <v>160</v>
      </c>
      <c r="G213" s="237"/>
      <c r="H213" s="237"/>
      <c r="I213" s="237"/>
      <c r="J213" s="237"/>
      <c r="K213" s="240">
        <v>2.8999999999999999</v>
      </c>
      <c r="L213" s="237"/>
      <c r="M213" s="237"/>
      <c r="N213" s="237"/>
      <c r="O213" s="237"/>
      <c r="P213" s="237"/>
      <c r="Q213" s="237"/>
      <c r="R213" s="241"/>
      <c r="T213" s="242"/>
      <c r="U213" s="237"/>
      <c r="V213" s="237"/>
      <c r="W213" s="237"/>
      <c r="X213" s="237"/>
      <c r="Y213" s="237"/>
      <c r="Z213" s="237"/>
      <c r="AA213" s="243"/>
      <c r="AT213" s="244" t="s">
        <v>159</v>
      </c>
      <c r="AU213" s="244" t="s">
        <v>103</v>
      </c>
      <c r="AV213" s="11" t="s">
        <v>157</v>
      </c>
      <c r="AW213" s="11" t="s">
        <v>37</v>
      </c>
      <c r="AX213" s="11" t="s">
        <v>87</v>
      </c>
      <c r="AY213" s="244" t="s">
        <v>152</v>
      </c>
    </row>
    <row r="214" s="1" customFormat="1" ht="25.5" customHeight="1">
      <c r="B214" s="47"/>
      <c r="C214" s="216" t="s">
        <v>247</v>
      </c>
      <c r="D214" s="216" t="s">
        <v>153</v>
      </c>
      <c r="E214" s="217" t="s">
        <v>248</v>
      </c>
      <c r="F214" s="218" t="s">
        <v>249</v>
      </c>
      <c r="G214" s="218"/>
      <c r="H214" s="218"/>
      <c r="I214" s="218"/>
      <c r="J214" s="219" t="s">
        <v>175</v>
      </c>
      <c r="K214" s="220">
        <v>2.8999999999999999</v>
      </c>
      <c r="L214" s="221">
        <v>0</v>
      </c>
      <c r="M214" s="222"/>
      <c r="N214" s="220">
        <f>ROUND(L214*K214,2)</f>
        <v>0</v>
      </c>
      <c r="O214" s="220"/>
      <c r="P214" s="220"/>
      <c r="Q214" s="220"/>
      <c r="R214" s="49"/>
      <c r="T214" s="223" t="s">
        <v>21</v>
      </c>
      <c r="U214" s="57" t="s">
        <v>44</v>
      </c>
      <c r="V214" s="48"/>
      <c r="W214" s="224">
        <f>V214*K214</f>
        <v>0</v>
      </c>
      <c r="X214" s="224">
        <v>0</v>
      </c>
      <c r="Y214" s="224">
        <f>X214*K214</f>
        <v>0</v>
      </c>
      <c r="Z214" s="224">
        <v>0</v>
      </c>
      <c r="AA214" s="225">
        <f>Z214*K214</f>
        <v>0</v>
      </c>
      <c r="AR214" s="23" t="s">
        <v>157</v>
      </c>
      <c r="AT214" s="23" t="s">
        <v>153</v>
      </c>
      <c r="AU214" s="23" t="s">
        <v>103</v>
      </c>
      <c r="AY214" s="23" t="s">
        <v>152</v>
      </c>
      <c r="BE214" s="139">
        <f>IF(U214="základní",N214,0)</f>
        <v>0</v>
      </c>
      <c r="BF214" s="139">
        <f>IF(U214="snížená",N214,0)</f>
        <v>0</v>
      </c>
      <c r="BG214" s="139">
        <f>IF(U214="zákl. přenesená",N214,0)</f>
        <v>0</v>
      </c>
      <c r="BH214" s="139">
        <f>IF(U214="sníž. přenesená",N214,0)</f>
        <v>0</v>
      </c>
      <c r="BI214" s="139">
        <f>IF(U214="nulová",N214,0)</f>
        <v>0</v>
      </c>
      <c r="BJ214" s="23" t="s">
        <v>87</v>
      </c>
      <c r="BK214" s="139">
        <f>ROUND(L214*K214,2)</f>
        <v>0</v>
      </c>
      <c r="BL214" s="23" t="s">
        <v>157</v>
      </c>
      <c r="BM214" s="23" t="s">
        <v>250</v>
      </c>
    </row>
    <row r="215" s="12" customFormat="1" ht="16.5" customHeight="1">
      <c r="B215" s="245"/>
      <c r="C215" s="246"/>
      <c r="D215" s="246"/>
      <c r="E215" s="247" t="s">
        <v>21</v>
      </c>
      <c r="F215" s="248" t="s">
        <v>244</v>
      </c>
      <c r="G215" s="249"/>
      <c r="H215" s="249"/>
      <c r="I215" s="249"/>
      <c r="J215" s="246"/>
      <c r="K215" s="247" t="s">
        <v>21</v>
      </c>
      <c r="L215" s="246"/>
      <c r="M215" s="246"/>
      <c r="N215" s="246"/>
      <c r="O215" s="246"/>
      <c r="P215" s="246"/>
      <c r="Q215" s="246"/>
      <c r="R215" s="250"/>
      <c r="T215" s="251"/>
      <c r="U215" s="246"/>
      <c r="V215" s="246"/>
      <c r="W215" s="246"/>
      <c r="X215" s="246"/>
      <c r="Y215" s="246"/>
      <c r="Z215" s="246"/>
      <c r="AA215" s="252"/>
      <c r="AT215" s="253" t="s">
        <v>159</v>
      </c>
      <c r="AU215" s="253" t="s">
        <v>103</v>
      </c>
      <c r="AV215" s="12" t="s">
        <v>87</v>
      </c>
      <c r="AW215" s="12" t="s">
        <v>37</v>
      </c>
      <c r="AX215" s="12" t="s">
        <v>79</v>
      </c>
      <c r="AY215" s="253" t="s">
        <v>152</v>
      </c>
    </row>
    <row r="216" s="10" customFormat="1" ht="16.5" customHeight="1">
      <c r="B216" s="226"/>
      <c r="C216" s="227"/>
      <c r="D216" s="227"/>
      <c r="E216" s="228" t="s">
        <v>21</v>
      </c>
      <c r="F216" s="254" t="s">
        <v>245</v>
      </c>
      <c r="G216" s="227"/>
      <c r="H216" s="227"/>
      <c r="I216" s="227"/>
      <c r="J216" s="227"/>
      <c r="K216" s="231">
        <v>2.5</v>
      </c>
      <c r="L216" s="227"/>
      <c r="M216" s="227"/>
      <c r="N216" s="227"/>
      <c r="O216" s="227"/>
      <c r="P216" s="227"/>
      <c r="Q216" s="227"/>
      <c r="R216" s="232"/>
      <c r="T216" s="233"/>
      <c r="U216" s="227"/>
      <c r="V216" s="227"/>
      <c r="W216" s="227"/>
      <c r="X216" s="227"/>
      <c r="Y216" s="227"/>
      <c r="Z216" s="227"/>
      <c r="AA216" s="234"/>
      <c r="AT216" s="235" t="s">
        <v>159</v>
      </c>
      <c r="AU216" s="235" t="s">
        <v>103</v>
      </c>
      <c r="AV216" s="10" t="s">
        <v>103</v>
      </c>
      <c r="AW216" s="10" t="s">
        <v>37</v>
      </c>
      <c r="AX216" s="10" t="s">
        <v>79</v>
      </c>
      <c r="AY216" s="235" t="s">
        <v>152</v>
      </c>
    </row>
    <row r="217" s="10" customFormat="1" ht="16.5" customHeight="1">
      <c r="B217" s="226"/>
      <c r="C217" s="227"/>
      <c r="D217" s="227"/>
      <c r="E217" s="228" t="s">
        <v>21</v>
      </c>
      <c r="F217" s="254" t="s">
        <v>246</v>
      </c>
      <c r="G217" s="227"/>
      <c r="H217" s="227"/>
      <c r="I217" s="227"/>
      <c r="J217" s="227"/>
      <c r="K217" s="231">
        <v>0.40000000000000002</v>
      </c>
      <c r="L217" s="227"/>
      <c r="M217" s="227"/>
      <c r="N217" s="227"/>
      <c r="O217" s="227"/>
      <c r="P217" s="227"/>
      <c r="Q217" s="227"/>
      <c r="R217" s="232"/>
      <c r="T217" s="233"/>
      <c r="U217" s="227"/>
      <c r="V217" s="227"/>
      <c r="W217" s="227"/>
      <c r="X217" s="227"/>
      <c r="Y217" s="227"/>
      <c r="Z217" s="227"/>
      <c r="AA217" s="234"/>
      <c r="AT217" s="235" t="s">
        <v>159</v>
      </c>
      <c r="AU217" s="235" t="s">
        <v>103</v>
      </c>
      <c r="AV217" s="10" t="s">
        <v>103</v>
      </c>
      <c r="AW217" s="10" t="s">
        <v>37</v>
      </c>
      <c r="AX217" s="10" t="s">
        <v>79</v>
      </c>
      <c r="AY217" s="235" t="s">
        <v>152</v>
      </c>
    </row>
    <row r="218" s="11" customFormat="1" ht="16.5" customHeight="1">
      <c r="B218" s="236"/>
      <c r="C218" s="237"/>
      <c r="D218" s="237"/>
      <c r="E218" s="238" t="s">
        <v>21</v>
      </c>
      <c r="F218" s="239" t="s">
        <v>160</v>
      </c>
      <c r="G218" s="237"/>
      <c r="H218" s="237"/>
      <c r="I218" s="237"/>
      <c r="J218" s="237"/>
      <c r="K218" s="240">
        <v>2.8999999999999999</v>
      </c>
      <c r="L218" s="237"/>
      <c r="M218" s="237"/>
      <c r="N218" s="237"/>
      <c r="O218" s="237"/>
      <c r="P218" s="237"/>
      <c r="Q218" s="237"/>
      <c r="R218" s="241"/>
      <c r="T218" s="242"/>
      <c r="U218" s="237"/>
      <c r="V218" s="237"/>
      <c r="W218" s="237"/>
      <c r="X218" s="237"/>
      <c r="Y218" s="237"/>
      <c r="Z218" s="237"/>
      <c r="AA218" s="243"/>
      <c r="AT218" s="244" t="s">
        <v>159</v>
      </c>
      <c r="AU218" s="244" t="s">
        <v>103</v>
      </c>
      <c r="AV218" s="11" t="s">
        <v>157</v>
      </c>
      <c r="AW218" s="11" t="s">
        <v>37</v>
      </c>
      <c r="AX218" s="11" t="s">
        <v>87</v>
      </c>
      <c r="AY218" s="244" t="s">
        <v>152</v>
      </c>
    </row>
    <row r="219" s="9" customFormat="1" ht="29.88" customHeight="1">
      <c r="B219" s="203"/>
      <c r="C219" s="204"/>
      <c r="D219" s="213" t="s">
        <v>117</v>
      </c>
      <c r="E219" s="213"/>
      <c r="F219" s="213"/>
      <c r="G219" s="213"/>
      <c r="H219" s="213"/>
      <c r="I219" s="213"/>
      <c r="J219" s="213"/>
      <c r="K219" s="213"/>
      <c r="L219" s="213"/>
      <c r="M219" s="213"/>
      <c r="N219" s="214">
        <f>BK219</f>
        <v>0</v>
      </c>
      <c r="O219" s="215"/>
      <c r="P219" s="215"/>
      <c r="Q219" s="215"/>
      <c r="R219" s="206"/>
      <c r="T219" s="207"/>
      <c r="U219" s="204"/>
      <c r="V219" s="204"/>
      <c r="W219" s="208">
        <f>SUM(W220:W225)</f>
        <v>0</v>
      </c>
      <c r="X219" s="204"/>
      <c r="Y219" s="208">
        <f>SUM(Y220:Y225)</f>
        <v>0</v>
      </c>
      <c r="Z219" s="204"/>
      <c r="AA219" s="209">
        <f>SUM(AA220:AA225)</f>
        <v>0</v>
      </c>
      <c r="AR219" s="210" t="s">
        <v>87</v>
      </c>
      <c r="AT219" s="211" t="s">
        <v>78</v>
      </c>
      <c r="AU219" s="211" t="s">
        <v>87</v>
      </c>
      <c r="AY219" s="210" t="s">
        <v>152</v>
      </c>
      <c r="BK219" s="212">
        <f>SUM(BK220:BK225)</f>
        <v>0</v>
      </c>
    </row>
    <row r="220" s="1" customFormat="1" ht="38.25" customHeight="1">
      <c r="B220" s="47"/>
      <c r="C220" s="216" t="s">
        <v>251</v>
      </c>
      <c r="D220" s="216" t="s">
        <v>153</v>
      </c>
      <c r="E220" s="217" t="s">
        <v>252</v>
      </c>
      <c r="F220" s="218" t="s">
        <v>253</v>
      </c>
      <c r="G220" s="218"/>
      <c r="H220" s="218"/>
      <c r="I220" s="218"/>
      <c r="J220" s="219" t="s">
        <v>254</v>
      </c>
      <c r="K220" s="220">
        <v>1.78</v>
      </c>
      <c r="L220" s="221">
        <v>0</v>
      </c>
      <c r="M220" s="222"/>
      <c r="N220" s="220">
        <f>ROUND(L220*K220,2)</f>
        <v>0</v>
      </c>
      <c r="O220" s="220"/>
      <c r="P220" s="220"/>
      <c r="Q220" s="220"/>
      <c r="R220" s="49"/>
      <c r="T220" s="223" t="s">
        <v>21</v>
      </c>
      <c r="U220" s="57" t="s">
        <v>44</v>
      </c>
      <c r="V220" s="48"/>
      <c r="W220" s="224">
        <f>V220*K220</f>
        <v>0</v>
      </c>
      <c r="X220" s="224">
        <v>0</v>
      </c>
      <c r="Y220" s="224">
        <f>X220*K220</f>
        <v>0</v>
      </c>
      <c r="Z220" s="224">
        <v>0</v>
      </c>
      <c r="AA220" s="225">
        <f>Z220*K220</f>
        <v>0</v>
      </c>
      <c r="AR220" s="23" t="s">
        <v>157</v>
      </c>
      <c r="AT220" s="23" t="s">
        <v>153</v>
      </c>
      <c r="AU220" s="23" t="s">
        <v>103</v>
      </c>
      <c r="AY220" s="23" t="s">
        <v>152</v>
      </c>
      <c r="BE220" s="139">
        <f>IF(U220="základní",N220,0)</f>
        <v>0</v>
      </c>
      <c r="BF220" s="139">
        <f>IF(U220="snížená",N220,0)</f>
        <v>0</v>
      </c>
      <c r="BG220" s="139">
        <f>IF(U220="zákl. přenesená",N220,0)</f>
        <v>0</v>
      </c>
      <c r="BH220" s="139">
        <f>IF(U220="sníž. přenesená",N220,0)</f>
        <v>0</v>
      </c>
      <c r="BI220" s="139">
        <f>IF(U220="nulová",N220,0)</f>
        <v>0</v>
      </c>
      <c r="BJ220" s="23" t="s">
        <v>87</v>
      </c>
      <c r="BK220" s="139">
        <f>ROUND(L220*K220,2)</f>
        <v>0</v>
      </c>
      <c r="BL220" s="23" t="s">
        <v>157</v>
      </c>
      <c r="BM220" s="23" t="s">
        <v>255</v>
      </c>
    </row>
    <row r="221" s="1" customFormat="1" ht="38.25" customHeight="1">
      <c r="B221" s="47"/>
      <c r="C221" s="216" t="s">
        <v>256</v>
      </c>
      <c r="D221" s="216" t="s">
        <v>153</v>
      </c>
      <c r="E221" s="217" t="s">
        <v>257</v>
      </c>
      <c r="F221" s="218" t="s">
        <v>258</v>
      </c>
      <c r="G221" s="218"/>
      <c r="H221" s="218"/>
      <c r="I221" s="218"/>
      <c r="J221" s="219" t="s">
        <v>254</v>
      </c>
      <c r="K221" s="220">
        <v>1.78</v>
      </c>
      <c r="L221" s="221">
        <v>0</v>
      </c>
      <c r="M221" s="222"/>
      <c r="N221" s="220">
        <f>ROUND(L221*K221,2)</f>
        <v>0</v>
      </c>
      <c r="O221" s="220"/>
      <c r="P221" s="220"/>
      <c r="Q221" s="220"/>
      <c r="R221" s="49"/>
      <c r="T221" s="223" t="s">
        <v>21</v>
      </c>
      <c r="U221" s="57" t="s">
        <v>44</v>
      </c>
      <c r="V221" s="48"/>
      <c r="W221" s="224">
        <f>V221*K221</f>
        <v>0</v>
      </c>
      <c r="X221" s="224">
        <v>0</v>
      </c>
      <c r="Y221" s="224">
        <f>X221*K221</f>
        <v>0</v>
      </c>
      <c r="Z221" s="224">
        <v>0</v>
      </c>
      <c r="AA221" s="225">
        <f>Z221*K221</f>
        <v>0</v>
      </c>
      <c r="AR221" s="23" t="s">
        <v>157</v>
      </c>
      <c r="AT221" s="23" t="s">
        <v>153</v>
      </c>
      <c r="AU221" s="23" t="s">
        <v>103</v>
      </c>
      <c r="AY221" s="23" t="s">
        <v>152</v>
      </c>
      <c r="BE221" s="139">
        <f>IF(U221="základní",N221,0)</f>
        <v>0</v>
      </c>
      <c r="BF221" s="139">
        <f>IF(U221="snížená",N221,0)</f>
        <v>0</v>
      </c>
      <c r="BG221" s="139">
        <f>IF(U221="zákl. přenesená",N221,0)</f>
        <v>0</v>
      </c>
      <c r="BH221" s="139">
        <f>IF(U221="sníž. přenesená",N221,0)</f>
        <v>0</v>
      </c>
      <c r="BI221" s="139">
        <f>IF(U221="nulová",N221,0)</f>
        <v>0</v>
      </c>
      <c r="BJ221" s="23" t="s">
        <v>87</v>
      </c>
      <c r="BK221" s="139">
        <f>ROUND(L221*K221,2)</f>
        <v>0</v>
      </c>
      <c r="BL221" s="23" t="s">
        <v>157</v>
      </c>
      <c r="BM221" s="23" t="s">
        <v>259</v>
      </c>
    </row>
    <row r="222" s="1" customFormat="1" ht="25.5" customHeight="1">
      <c r="B222" s="47"/>
      <c r="C222" s="216" t="s">
        <v>260</v>
      </c>
      <c r="D222" s="216" t="s">
        <v>153</v>
      </c>
      <c r="E222" s="217" t="s">
        <v>261</v>
      </c>
      <c r="F222" s="218" t="s">
        <v>262</v>
      </c>
      <c r="G222" s="218"/>
      <c r="H222" s="218"/>
      <c r="I222" s="218"/>
      <c r="J222" s="219" t="s">
        <v>254</v>
      </c>
      <c r="K222" s="220">
        <v>33.82</v>
      </c>
      <c r="L222" s="221">
        <v>0</v>
      </c>
      <c r="M222" s="222"/>
      <c r="N222" s="220">
        <f>ROUND(L222*K222,2)</f>
        <v>0</v>
      </c>
      <c r="O222" s="220"/>
      <c r="P222" s="220"/>
      <c r="Q222" s="220"/>
      <c r="R222" s="49"/>
      <c r="T222" s="223" t="s">
        <v>21</v>
      </c>
      <c r="U222" s="57" t="s">
        <v>44</v>
      </c>
      <c r="V222" s="48"/>
      <c r="W222" s="224">
        <f>V222*K222</f>
        <v>0</v>
      </c>
      <c r="X222" s="224">
        <v>0</v>
      </c>
      <c r="Y222" s="224">
        <f>X222*K222</f>
        <v>0</v>
      </c>
      <c r="Z222" s="224">
        <v>0</v>
      </c>
      <c r="AA222" s="225">
        <f>Z222*K222</f>
        <v>0</v>
      </c>
      <c r="AR222" s="23" t="s">
        <v>157</v>
      </c>
      <c r="AT222" s="23" t="s">
        <v>153</v>
      </c>
      <c r="AU222" s="23" t="s">
        <v>103</v>
      </c>
      <c r="AY222" s="23" t="s">
        <v>152</v>
      </c>
      <c r="BE222" s="139">
        <f>IF(U222="základní",N222,0)</f>
        <v>0</v>
      </c>
      <c r="BF222" s="139">
        <f>IF(U222="snížená",N222,0)</f>
        <v>0</v>
      </c>
      <c r="BG222" s="139">
        <f>IF(U222="zákl. přenesená",N222,0)</f>
        <v>0</v>
      </c>
      <c r="BH222" s="139">
        <f>IF(U222="sníž. přenesená",N222,0)</f>
        <v>0</v>
      </c>
      <c r="BI222" s="139">
        <f>IF(U222="nulová",N222,0)</f>
        <v>0</v>
      </c>
      <c r="BJ222" s="23" t="s">
        <v>87</v>
      </c>
      <c r="BK222" s="139">
        <f>ROUND(L222*K222,2)</f>
        <v>0</v>
      </c>
      <c r="BL222" s="23" t="s">
        <v>157</v>
      </c>
      <c r="BM222" s="23" t="s">
        <v>263</v>
      </c>
    </row>
    <row r="223" s="10" customFormat="1" ht="16.5" customHeight="1">
      <c r="B223" s="226"/>
      <c r="C223" s="227"/>
      <c r="D223" s="227"/>
      <c r="E223" s="228" t="s">
        <v>21</v>
      </c>
      <c r="F223" s="229" t="s">
        <v>264</v>
      </c>
      <c r="G223" s="230"/>
      <c r="H223" s="230"/>
      <c r="I223" s="230"/>
      <c r="J223" s="227"/>
      <c r="K223" s="231">
        <v>33.82</v>
      </c>
      <c r="L223" s="227"/>
      <c r="M223" s="227"/>
      <c r="N223" s="227"/>
      <c r="O223" s="227"/>
      <c r="P223" s="227"/>
      <c r="Q223" s="227"/>
      <c r="R223" s="232"/>
      <c r="T223" s="233"/>
      <c r="U223" s="227"/>
      <c r="V223" s="227"/>
      <c r="W223" s="227"/>
      <c r="X223" s="227"/>
      <c r="Y223" s="227"/>
      <c r="Z223" s="227"/>
      <c r="AA223" s="234"/>
      <c r="AT223" s="235" t="s">
        <v>159</v>
      </c>
      <c r="AU223" s="235" t="s">
        <v>103</v>
      </c>
      <c r="AV223" s="10" t="s">
        <v>103</v>
      </c>
      <c r="AW223" s="10" t="s">
        <v>37</v>
      </c>
      <c r="AX223" s="10" t="s">
        <v>79</v>
      </c>
      <c r="AY223" s="235" t="s">
        <v>152</v>
      </c>
    </row>
    <row r="224" s="11" customFormat="1" ht="16.5" customHeight="1">
      <c r="B224" s="236"/>
      <c r="C224" s="237"/>
      <c r="D224" s="237"/>
      <c r="E224" s="238" t="s">
        <v>21</v>
      </c>
      <c r="F224" s="239" t="s">
        <v>160</v>
      </c>
      <c r="G224" s="237"/>
      <c r="H224" s="237"/>
      <c r="I224" s="237"/>
      <c r="J224" s="237"/>
      <c r="K224" s="240">
        <v>33.82</v>
      </c>
      <c r="L224" s="237"/>
      <c r="M224" s="237"/>
      <c r="N224" s="237"/>
      <c r="O224" s="237"/>
      <c r="P224" s="237"/>
      <c r="Q224" s="237"/>
      <c r="R224" s="241"/>
      <c r="T224" s="242"/>
      <c r="U224" s="237"/>
      <c r="V224" s="237"/>
      <c r="W224" s="237"/>
      <c r="X224" s="237"/>
      <c r="Y224" s="237"/>
      <c r="Z224" s="237"/>
      <c r="AA224" s="243"/>
      <c r="AT224" s="244" t="s">
        <v>159</v>
      </c>
      <c r="AU224" s="244" t="s">
        <v>103</v>
      </c>
      <c r="AV224" s="11" t="s">
        <v>157</v>
      </c>
      <c r="AW224" s="11" t="s">
        <v>37</v>
      </c>
      <c r="AX224" s="11" t="s">
        <v>87</v>
      </c>
      <c r="AY224" s="244" t="s">
        <v>152</v>
      </c>
    </row>
    <row r="225" s="1" customFormat="1" ht="38.25" customHeight="1">
      <c r="B225" s="47"/>
      <c r="C225" s="216" t="s">
        <v>10</v>
      </c>
      <c r="D225" s="216" t="s">
        <v>153</v>
      </c>
      <c r="E225" s="217" t="s">
        <v>265</v>
      </c>
      <c r="F225" s="218" t="s">
        <v>266</v>
      </c>
      <c r="G225" s="218"/>
      <c r="H225" s="218"/>
      <c r="I225" s="218"/>
      <c r="J225" s="219" t="s">
        <v>254</v>
      </c>
      <c r="K225" s="220">
        <v>1.78</v>
      </c>
      <c r="L225" s="221">
        <v>0</v>
      </c>
      <c r="M225" s="222"/>
      <c r="N225" s="220">
        <f>ROUND(L225*K225,2)</f>
        <v>0</v>
      </c>
      <c r="O225" s="220"/>
      <c r="P225" s="220"/>
      <c r="Q225" s="220"/>
      <c r="R225" s="49"/>
      <c r="T225" s="223" t="s">
        <v>21</v>
      </c>
      <c r="U225" s="57" t="s">
        <v>44</v>
      </c>
      <c r="V225" s="48"/>
      <c r="W225" s="224">
        <f>V225*K225</f>
        <v>0</v>
      </c>
      <c r="X225" s="224">
        <v>0</v>
      </c>
      <c r="Y225" s="224">
        <f>X225*K225</f>
        <v>0</v>
      </c>
      <c r="Z225" s="224">
        <v>0</v>
      </c>
      <c r="AA225" s="225">
        <f>Z225*K225</f>
        <v>0</v>
      </c>
      <c r="AR225" s="23" t="s">
        <v>157</v>
      </c>
      <c r="AT225" s="23" t="s">
        <v>153</v>
      </c>
      <c r="AU225" s="23" t="s">
        <v>103</v>
      </c>
      <c r="AY225" s="23" t="s">
        <v>152</v>
      </c>
      <c r="BE225" s="139">
        <f>IF(U225="základní",N225,0)</f>
        <v>0</v>
      </c>
      <c r="BF225" s="139">
        <f>IF(U225="snížená",N225,0)</f>
        <v>0</v>
      </c>
      <c r="BG225" s="139">
        <f>IF(U225="zákl. přenesená",N225,0)</f>
        <v>0</v>
      </c>
      <c r="BH225" s="139">
        <f>IF(U225="sníž. přenesená",N225,0)</f>
        <v>0</v>
      </c>
      <c r="BI225" s="139">
        <f>IF(U225="nulová",N225,0)</f>
        <v>0</v>
      </c>
      <c r="BJ225" s="23" t="s">
        <v>87</v>
      </c>
      <c r="BK225" s="139">
        <f>ROUND(L225*K225,2)</f>
        <v>0</v>
      </c>
      <c r="BL225" s="23" t="s">
        <v>157</v>
      </c>
      <c r="BM225" s="23" t="s">
        <v>267</v>
      </c>
    </row>
    <row r="226" s="9" customFormat="1" ht="29.88" customHeight="1">
      <c r="B226" s="203"/>
      <c r="C226" s="204"/>
      <c r="D226" s="213" t="s">
        <v>118</v>
      </c>
      <c r="E226" s="213"/>
      <c r="F226" s="213"/>
      <c r="G226" s="213"/>
      <c r="H226" s="213"/>
      <c r="I226" s="213"/>
      <c r="J226" s="213"/>
      <c r="K226" s="213"/>
      <c r="L226" s="213"/>
      <c r="M226" s="213"/>
      <c r="N226" s="263">
        <f>BK226</f>
        <v>0</v>
      </c>
      <c r="O226" s="264"/>
      <c r="P226" s="264"/>
      <c r="Q226" s="264"/>
      <c r="R226" s="206"/>
      <c r="T226" s="207"/>
      <c r="U226" s="204"/>
      <c r="V226" s="204"/>
      <c r="W226" s="208">
        <f>W227</f>
        <v>0</v>
      </c>
      <c r="X226" s="204"/>
      <c r="Y226" s="208">
        <f>Y227</f>
        <v>0</v>
      </c>
      <c r="Z226" s="204"/>
      <c r="AA226" s="209">
        <f>AA227</f>
        <v>0</v>
      </c>
      <c r="AR226" s="210" t="s">
        <v>87</v>
      </c>
      <c r="AT226" s="211" t="s">
        <v>78</v>
      </c>
      <c r="AU226" s="211" t="s">
        <v>87</v>
      </c>
      <c r="AY226" s="210" t="s">
        <v>152</v>
      </c>
      <c r="BK226" s="212">
        <f>BK227</f>
        <v>0</v>
      </c>
    </row>
    <row r="227" s="1" customFormat="1" ht="25.5" customHeight="1">
      <c r="B227" s="47"/>
      <c r="C227" s="216" t="s">
        <v>268</v>
      </c>
      <c r="D227" s="216" t="s">
        <v>153</v>
      </c>
      <c r="E227" s="217" t="s">
        <v>269</v>
      </c>
      <c r="F227" s="218" t="s">
        <v>270</v>
      </c>
      <c r="G227" s="218"/>
      <c r="H227" s="218"/>
      <c r="I227" s="218"/>
      <c r="J227" s="219" t="s">
        <v>254</v>
      </c>
      <c r="K227" s="220">
        <v>1.8200000000000001</v>
      </c>
      <c r="L227" s="221">
        <v>0</v>
      </c>
      <c r="M227" s="222"/>
      <c r="N227" s="220">
        <f>ROUND(L227*K227,2)</f>
        <v>0</v>
      </c>
      <c r="O227" s="220"/>
      <c r="P227" s="220"/>
      <c r="Q227" s="220"/>
      <c r="R227" s="49"/>
      <c r="T227" s="223" t="s">
        <v>21</v>
      </c>
      <c r="U227" s="57" t="s">
        <v>44</v>
      </c>
      <c r="V227" s="48"/>
      <c r="W227" s="224">
        <f>V227*K227</f>
        <v>0</v>
      </c>
      <c r="X227" s="224">
        <v>0</v>
      </c>
      <c r="Y227" s="224">
        <f>X227*K227</f>
        <v>0</v>
      </c>
      <c r="Z227" s="224">
        <v>0</v>
      </c>
      <c r="AA227" s="225">
        <f>Z227*K227</f>
        <v>0</v>
      </c>
      <c r="AR227" s="23" t="s">
        <v>157</v>
      </c>
      <c r="AT227" s="23" t="s">
        <v>153</v>
      </c>
      <c r="AU227" s="23" t="s">
        <v>103</v>
      </c>
      <c r="AY227" s="23" t="s">
        <v>152</v>
      </c>
      <c r="BE227" s="139">
        <f>IF(U227="základní",N227,0)</f>
        <v>0</v>
      </c>
      <c r="BF227" s="139">
        <f>IF(U227="snížená",N227,0)</f>
        <v>0</v>
      </c>
      <c r="BG227" s="139">
        <f>IF(U227="zákl. přenesená",N227,0)</f>
        <v>0</v>
      </c>
      <c r="BH227" s="139">
        <f>IF(U227="sníž. přenesená",N227,0)</f>
        <v>0</v>
      </c>
      <c r="BI227" s="139">
        <f>IF(U227="nulová",N227,0)</f>
        <v>0</v>
      </c>
      <c r="BJ227" s="23" t="s">
        <v>87</v>
      </c>
      <c r="BK227" s="139">
        <f>ROUND(L227*K227,2)</f>
        <v>0</v>
      </c>
      <c r="BL227" s="23" t="s">
        <v>157</v>
      </c>
      <c r="BM227" s="23" t="s">
        <v>271</v>
      </c>
    </row>
    <row r="228" s="9" customFormat="1" ht="37.44001" customHeight="1">
      <c r="B228" s="203"/>
      <c r="C228" s="204"/>
      <c r="D228" s="205" t="s">
        <v>119</v>
      </c>
      <c r="E228" s="205"/>
      <c r="F228" s="205"/>
      <c r="G228" s="205"/>
      <c r="H228" s="205"/>
      <c r="I228" s="205"/>
      <c r="J228" s="205"/>
      <c r="K228" s="205"/>
      <c r="L228" s="205"/>
      <c r="M228" s="205"/>
      <c r="N228" s="265">
        <f>BK228</f>
        <v>0</v>
      </c>
      <c r="O228" s="266"/>
      <c r="P228" s="266"/>
      <c r="Q228" s="266"/>
      <c r="R228" s="206"/>
      <c r="T228" s="207"/>
      <c r="U228" s="204"/>
      <c r="V228" s="204"/>
      <c r="W228" s="208">
        <f>W229+W231+W249+W266+W279+W281+W307</f>
        <v>0</v>
      </c>
      <c r="X228" s="204"/>
      <c r="Y228" s="208">
        <f>Y229+Y231+Y249+Y266+Y279+Y281+Y307</f>
        <v>0.15024280000000001</v>
      </c>
      <c r="Z228" s="204"/>
      <c r="AA228" s="209">
        <f>AA229+AA231+AA249+AA266+AA279+AA281+AA307</f>
        <v>1.6832172000000001</v>
      </c>
      <c r="AR228" s="210" t="s">
        <v>103</v>
      </c>
      <c r="AT228" s="211" t="s">
        <v>78</v>
      </c>
      <c r="AU228" s="211" t="s">
        <v>79</v>
      </c>
      <c r="AY228" s="210" t="s">
        <v>152</v>
      </c>
      <c r="BK228" s="212">
        <f>BK229+BK231+BK249+BK266+BK279+BK281+BK307</f>
        <v>0</v>
      </c>
    </row>
    <row r="229" s="9" customFormat="1" ht="19.92" customHeight="1">
      <c r="B229" s="203"/>
      <c r="C229" s="204"/>
      <c r="D229" s="213" t="s">
        <v>120</v>
      </c>
      <c r="E229" s="213"/>
      <c r="F229" s="213"/>
      <c r="G229" s="213"/>
      <c r="H229" s="213"/>
      <c r="I229" s="213"/>
      <c r="J229" s="213"/>
      <c r="K229" s="213"/>
      <c r="L229" s="213"/>
      <c r="M229" s="213"/>
      <c r="N229" s="214">
        <f>BK229</f>
        <v>0</v>
      </c>
      <c r="O229" s="215"/>
      <c r="P229" s="215"/>
      <c r="Q229" s="215"/>
      <c r="R229" s="206"/>
      <c r="T229" s="207"/>
      <c r="U229" s="204"/>
      <c r="V229" s="204"/>
      <c r="W229" s="208">
        <f>W230</f>
        <v>0</v>
      </c>
      <c r="X229" s="204"/>
      <c r="Y229" s="208">
        <f>Y230</f>
        <v>0</v>
      </c>
      <c r="Z229" s="204"/>
      <c r="AA229" s="209">
        <f>AA230</f>
        <v>0</v>
      </c>
      <c r="AR229" s="210" t="s">
        <v>103</v>
      </c>
      <c r="AT229" s="211" t="s">
        <v>78</v>
      </c>
      <c r="AU229" s="211" t="s">
        <v>87</v>
      </c>
      <c r="AY229" s="210" t="s">
        <v>152</v>
      </c>
      <c r="BK229" s="212">
        <f>BK230</f>
        <v>0</v>
      </c>
    </row>
    <row r="230" s="1" customFormat="1" ht="38.25" customHeight="1">
      <c r="B230" s="47"/>
      <c r="C230" s="216" t="s">
        <v>272</v>
      </c>
      <c r="D230" s="216" t="s">
        <v>153</v>
      </c>
      <c r="E230" s="217" t="s">
        <v>273</v>
      </c>
      <c r="F230" s="218" t="s">
        <v>274</v>
      </c>
      <c r="G230" s="218"/>
      <c r="H230" s="218"/>
      <c r="I230" s="218"/>
      <c r="J230" s="219" t="s">
        <v>275</v>
      </c>
      <c r="K230" s="220">
        <v>1</v>
      </c>
      <c r="L230" s="221">
        <v>0</v>
      </c>
      <c r="M230" s="222"/>
      <c r="N230" s="220">
        <f>ROUND(L230*K230,2)</f>
        <v>0</v>
      </c>
      <c r="O230" s="220"/>
      <c r="P230" s="220"/>
      <c r="Q230" s="220"/>
      <c r="R230" s="49"/>
      <c r="T230" s="223" t="s">
        <v>21</v>
      </c>
      <c r="U230" s="57" t="s">
        <v>44</v>
      </c>
      <c r="V230" s="48"/>
      <c r="W230" s="224">
        <f>V230*K230</f>
        <v>0</v>
      </c>
      <c r="X230" s="224">
        <v>0</v>
      </c>
      <c r="Y230" s="224">
        <f>X230*K230</f>
        <v>0</v>
      </c>
      <c r="Z230" s="224">
        <v>0</v>
      </c>
      <c r="AA230" s="225">
        <f>Z230*K230</f>
        <v>0</v>
      </c>
      <c r="AR230" s="23" t="s">
        <v>240</v>
      </c>
      <c r="AT230" s="23" t="s">
        <v>153</v>
      </c>
      <c r="AU230" s="23" t="s">
        <v>103</v>
      </c>
      <c r="AY230" s="23" t="s">
        <v>152</v>
      </c>
      <c r="BE230" s="139">
        <f>IF(U230="základní",N230,0)</f>
        <v>0</v>
      </c>
      <c r="BF230" s="139">
        <f>IF(U230="snížená",N230,0)</f>
        <v>0</v>
      </c>
      <c r="BG230" s="139">
        <f>IF(U230="zákl. přenesená",N230,0)</f>
        <v>0</v>
      </c>
      <c r="BH230" s="139">
        <f>IF(U230="sníž. přenesená",N230,0)</f>
        <v>0</v>
      </c>
      <c r="BI230" s="139">
        <f>IF(U230="nulová",N230,0)</f>
        <v>0</v>
      </c>
      <c r="BJ230" s="23" t="s">
        <v>87</v>
      </c>
      <c r="BK230" s="139">
        <f>ROUND(L230*K230,2)</f>
        <v>0</v>
      </c>
      <c r="BL230" s="23" t="s">
        <v>240</v>
      </c>
      <c r="BM230" s="23" t="s">
        <v>276</v>
      </c>
    </row>
    <row r="231" s="9" customFormat="1" ht="29.88" customHeight="1">
      <c r="B231" s="203"/>
      <c r="C231" s="204"/>
      <c r="D231" s="213" t="s">
        <v>121</v>
      </c>
      <c r="E231" s="213"/>
      <c r="F231" s="213"/>
      <c r="G231" s="213"/>
      <c r="H231" s="213"/>
      <c r="I231" s="213"/>
      <c r="J231" s="213"/>
      <c r="K231" s="213"/>
      <c r="L231" s="213"/>
      <c r="M231" s="213"/>
      <c r="N231" s="263">
        <f>BK231</f>
        <v>0</v>
      </c>
      <c r="O231" s="264"/>
      <c r="P231" s="264"/>
      <c r="Q231" s="264"/>
      <c r="R231" s="206"/>
      <c r="T231" s="207"/>
      <c r="U231" s="204"/>
      <c r="V231" s="204"/>
      <c r="W231" s="208">
        <f>SUM(W232:W248)</f>
        <v>0</v>
      </c>
      <c r="X231" s="204"/>
      <c r="Y231" s="208">
        <f>SUM(Y232:Y248)</f>
        <v>0.078737399999999999</v>
      </c>
      <c r="Z231" s="204"/>
      <c r="AA231" s="209">
        <f>SUM(AA232:AA248)</f>
        <v>0.81528500000000004</v>
      </c>
      <c r="AR231" s="210" t="s">
        <v>103</v>
      </c>
      <c r="AT231" s="211" t="s">
        <v>78</v>
      </c>
      <c r="AU231" s="211" t="s">
        <v>87</v>
      </c>
      <c r="AY231" s="210" t="s">
        <v>152</v>
      </c>
      <c r="BK231" s="212">
        <f>SUM(BK232:BK248)</f>
        <v>0</v>
      </c>
    </row>
    <row r="232" s="1" customFormat="1" ht="38.25" customHeight="1">
      <c r="B232" s="47"/>
      <c r="C232" s="216" t="s">
        <v>277</v>
      </c>
      <c r="D232" s="216" t="s">
        <v>153</v>
      </c>
      <c r="E232" s="217" t="s">
        <v>278</v>
      </c>
      <c r="F232" s="218" t="s">
        <v>279</v>
      </c>
      <c r="G232" s="218"/>
      <c r="H232" s="218"/>
      <c r="I232" s="218"/>
      <c r="J232" s="219" t="s">
        <v>163</v>
      </c>
      <c r="K232" s="220">
        <v>24.620000000000001</v>
      </c>
      <c r="L232" s="221">
        <v>0</v>
      </c>
      <c r="M232" s="222"/>
      <c r="N232" s="220">
        <f>ROUND(L232*K232,2)</f>
        <v>0</v>
      </c>
      <c r="O232" s="220"/>
      <c r="P232" s="220"/>
      <c r="Q232" s="220"/>
      <c r="R232" s="49"/>
      <c r="T232" s="223" t="s">
        <v>21</v>
      </c>
      <c r="U232" s="57" t="s">
        <v>44</v>
      </c>
      <c r="V232" s="48"/>
      <c r="W232" s="224">
        <f>V232*K232</f>
        <v>0</v>
      </c>
      <c r="X232" s="224">
        <v>0</v>
      </c>
      <c r="Y232" s="224">
        <f>X232*K232</f>
        <v>0</v>
      </c>
      <c r="Z232" s="224">
        <v>0.03175</v>
      </c>
      <c r="AA232" s="225">
        <f>Z232*K232</f>
        <v>0.78168500000000007</v>
      </c>
      <c r="AR232" s="23" t="s">
        <v>240</v>
      </c>
      <c r="AT232" s="23" t="s">
        <v>153</v>
      </c>
      <c r="AU232" s="23" t="s">
        <v>103</v>
      </c>
      <c r="AY232" s="23" t="s">
        <v>152</v>
      </c>
      <c r="BE232" s="139">
        <f>IF(U232="základní",N232,0)</f>
        <v>0</v>
      </c>
      <c r="BF232" s="139">
        <f>IF(U232="snížená",N232,0)</f>
        <v>0</v>
      </c>
      <c r="BG232" s="139">
        <f>IF(U232="zákl. přenesená",N232,0)</f>
        <v>0</v>
      </c>
      <c r="BH232" s="139">
        <f>IF(U232="sníž. přenesená",N232,0)</f>
        <v>0</v>
      </c>
      <c r="BI232" s="139">
        <f>IF(U232="nulová",N232,0)</f>
        <v>0</v>
      </c>
      <c r="BJ232" s="23" t="s">
        <v>87</v>
      </c>
      <c r="BK232" s="139">
        <f>ROUND(L232*K232,2)</f>
        <v>0</v>
      </c>
      <c r="BL232" s="23" t="s">
        <v>240</v>
      </c>
      <c r="BM232" s="23" t="s">
        <v>280</v>
      </c>
    </row>
    <row r="233" s="10" customFormat="1" ht="16.5" customHeight="1">
      <c r="B233" s="226"/>
      <c r="C233" s="227"/>
      <c r="D233" s="227"/>
      <c r="E233" s="228" t="s">
        <v>21</v>
      </c>
      <c r="F233" s="229" t="s">
        <v>281</v>
      </c>
      <c r="G233" s="230"/>
      <c r="H233" s="230"/>
      <c r="I233" s="230"/>
      <c r="J233" s="227"/>
      <c r="K233" s="231">
        <v>24.620000000000001</v>
      </c>
      <c r="L233" s="227"/>
      <c r="M233" s="227"/>
      <c r="N233" s="227"/>
      <c r="O233" s="227"/>
      <c r="P233" s="227"/>
      <c r="Q233" s="227"/>
      <c r="R233" s="232"/>
      <c r="T233" s="233"/>
      <c r="U233" s="227"/>
      <c r="V233" s="227"/>
      <c r="W233" s="227"/>
      <c r="X233" s="227"/>
      <c r="Y233" s="227"/>
      <c r="Z233" s="227"/>
      <c r="AA233" s="234"/>
      <c r="AT233" s="235" t="s">
        <v>159</v>
      </c>
      <c r="AU233" s="235" t="s">
        <v>103</v>
      </c>
      <c r="AV233" s="10" t="s">
        <v>103</v>
      </c>
      <c r="AW233" s="10" t="s">
        <v>37</v>
      </c>
      <c r="AX233" s="10" t="s">
        <v>79</v>
      </c>
      <c r="AY233" s="235" t="s">
        <v>152</v>
      </c>
    </row>
    <row r="234" s="11" customFormat="1" ht="16.5" customHeight="1">
      <c r="B234" s="236"/>
      <c r="C234" s="237"/>
      <c r="D234" s="237"/>
      <c r="E234" s="238" t="s">
        <v>21</v>
      </c>
      <c r="F234" s="239" t="s">
        <v>160</v>
      </c>
      <c r="G234" s="237"/>
      <c r="H234" s="237"/>
      <c r="I234" s="237"/>
      <c r="J234" s="237"/>
      <c r="K234" s="240">
        <v>24.620000000000001</v>
      </c>
      <c r="L234" s="237"/>
      <c r="M234" s="237"/>
      <c r="N234" s="237"/>
      <c r="O234" s="237"/>
      <c r="P234" s="237"/>
      <c r="Q234" s="237"/>
      <c r="R234" s="241"/>
      <c r="T234" s="242"/>
      <c r="U234" s="237"/>
      <c r="V234" s="237"/>
      <c r="W234" s="237"/>
      <c r="X234" s="237"/>
      <c r="Y234" s="237"/>
      <c r="Z234" s="237"/>
      <c r="AA234" s="243"/>
      <c r="AT234" s="244" t="s">
        <v>159</v>
      </c>
      <c r="AU234" s="244" t="s">
        <v>103</v>
      </c>
      <c r="AV234" s="11" t="s">
        <v>157</v>
      </c>
      <c r="AW234" s="11" t="s">
        <v>37</v>
      </c>
      <c r="AX234" s="11" t="s">
        <v>87</v>
      </c>
      <c r="AY234" s="244" t="s">
        <v>152</v>
      </c>
    </row>
    <row r="235" s="1" customFormat="1" ht="16.5" customHeight="1">
      <c r="B235" s="47"/>
      <c r="C235" s="216" t="s">
        <v>282</v>
      </c>
      <c r="D235" s="216" t="s">
        <v>153</v>
      </c>
      <c r="E235" s="217" t="s">
        <v>283</v>
      </c>
      <c r="F235" s="218" t="s">
        <v>284</v>
      </c>
      <c r="G235" s="218"/>
      <c r="H235" s="218"/>
      <c r="I235" s="218"/>
      <c r="J235" s="219" t="s">
        <v>163</v>
      </c>
      <c r="K235" s="220">
        <v>4.2000000000000002</v>
      </c>
      <c r="L235" s="221">
        <v>0</v>
      </c>
      <c r="M235" s="222"/>
      <c r="N235" s="220">
        <f>ROUND(L235*K235,2)</f>
        <v>0</v>
      </c>
      <c r="O235" s="220"/>
      <c r="P235" s="220"/>
      <c r="Q235" s="220"/>
      <c r="R235" s="49"/>
      <c r="T235" s="223" t="s">
        <v>21</v>
      </c>
      <c r="U235" s="57" t="s">
        <v>44</v>
      </c>
      <c r="V235" s="48"/>
      <c r="W235" s="224">
        <f>V235*K235</f>
        <v>0</v>
      </c>
      <c r="X235" s="224">
        <v>0</v>
      </c>
      <c r="Y235" s="224">
        <f>X235*K235</f>
        <v>0</v>
      </c>
      <c r="Z235" s="224">
        <v>0.0080000000000000002</v>
      </c>
      <c r="AA235" s="225">
        <f>Z235*K235</f>
        <v>0.033600000000000005</v>
      </c>
      <c r="AR235" s="23" t="s">
        <v>240</v>
      </c>
      <c r="AT235" s="23" t="s">
        <v>153</v>
      </c>
      <c r="AU235" s="23" t="s">
        <v>103</v>
      </c>
      <c r="AY235" s="23" t="s">
        <v>152</v>
      </c>
      <c r="BE235" s="139">
        <f>IF(U235="základní",N235,0)</f>
        <v>0</v>
      </c>
      <c r="BF235" s="139">
        <f>IF(U235="snížená",N235,0)</f>
        <v>0</v>
      </c>
      <c r="BG235" s="139">
        <f>IF(U235="zákl. přenesená",N235,0)</f>
        <v>0</v>
      </c>
      <c r="BH235" s="139">
        <f>IF(U235="sníž. přenesená",N235,0)</f>
        <v>0</v>
      </c>
      <c r="BI235" s="139">
        <f>IF(U235="nulová",N235,0)</f>
        <v>0</v>
      </c>
      <c r="BJ235" s="23" t="s">
        <v>87</v>
      </c>
      <c r="BK235" s="139">
        <f>ROUND(L235*K235,2)</f>
        <v>0</v>
      </c>
      <c r="BL235" s="23" t="s">
        <v>240</v>
      </c>
      <c r="BM235" s="23" t="s">
        <v>285</v>
      </c>
    </row>
    <row r="236" s="12" customFormat="1" ht="16.5" customHeight="1">
      <c r="B236" s="245"/>
      <c r="C236" s="246"/>
      <c r="D236" s="246"/>
      <c r="E236" s="247" t="s">
        <v>21</v>
      </c>
      <c r="F236" s="248" t="s">
        <v>286</v>
      </c>
      <c r="G236" s="249"/>
      <c r="H236" s="249"/>
      <c r="I236" s="249"/>
      <c r="J236" s="246"/>
      <c r="K236" s="247" t="s">
        <v>21</v>
      </c>
      <c r="L236" s="246"/>
      <c r="M236" s="246"/>
      <c r="N236" s="246"/>
      <c r="O236" s="246"/>
      <c r="P236" s="246"/>
      <c r="Q236" s="246"/>
      <c r="R236" s="250"/>
      <c r="T236" s="251"/>
      <c r="U236" s="246"/>
      <c r="V236" s="246"/>
      <c r="W236" s="246"/>
      <c r="X236" s="246"/>
      <c r="Y236" s="246"/>
      <c r="Z236" s="246"/>
      <c r="AA236" s="252"/>
      <c r="AT236" s="253" t="s">
        <v>159</v>
      </c>
      <c r="AU236" s="253" t="s">
        <v>103</v>
      </c>
      <c r="AV236" s="12" t="s">
        <v>87</v>
      </c>
      <c r="AW236" s="12" t="s">
        <v>37</v>
      </c>
      <c r="AX236" s="12" t="s">
        <v>79</v>
      </c>
      <c r="AY236" s="253" t="s">
        <v>152</v>
      </c>
    </row>
    <row r="237" s="10" customFormat="1" ht="16.5" customHeight="1">
      <c r="B237" s="226"/>
      <c r="C237" s="227"/>
      <c r="D237" s="227"/>
      <c r="E237" s="228" t="s">
        <v>21</v>
      </c>
      <c r="F237" s="254" t="s">
        <v>287</v>
      </c>
      <c r="G237" s="227"/>
      <c r="H237" s="227"/>
      <c r="I237" s="227"/>
      <c r="J237" s="227"/>
      <c r="K237" s="231">
        <v>4.2000000000000002</v>
      </c>
      <c r="L237" s="227"/>
      <c r="M237" s="227"/>
      <c r="N237" s="227"/>
      <c r="O237" s="227"/>
      <c r="P237" s="227"/>
      <c r="Q237" s="227"/>
      <c r="R237" s="232"/>
      <c r="T237" s="233"/>
      <c r="U237" s="227"/>
      <c r="V237" s="227"/>
      <c r="W237" s="227"/>
      <c r="X237" s="227"/>
      <c r="Y237" s="227"/>
      <c r="Z237" s="227"/>
      <c r="AA237" s="234"/>
      <c r="AT237" s="235" t="s">
        <v>159</v>
      </c>
      <c r="AU237" s="235" t="s">
        <v>103</v>
      </c>
      <c r="AV237" s="10" t="s">
        <v>103</v>
      </c>
      <c r="AW237" s="10" t="s">
        <v>37</v>
      </c>
      <c r="AX237" s="10" t="s">
        <v>79</v>
      </c>
      <c r="AY237" s="235" t="s">
        <v>152</v>
      </c>
    </row>
    <row r="238" s="11" customFormat="1" ht="16.5" customHeight="1">
      <c r="B238" s="236"/>
      <c r="C238" s="237"/>
      <c r="D238" s="237"/>
      <c r="E238" s="238" t="s">
        <v>21</v>
      </c>
      <c r="F238" s="239" t="s">
        <v>160</v>
      </c>
      <c r="G238" s="237"/>
      <c r="H238" s="237"/>
      <c r="I238" s="237"/>
      <c r="J238" s="237"/>
      <c r="K238" s="240">
        <v>4.2000000000000002</v>
      </c>
      <c r="L238" s="237"/>
      <c r="M238" s="237"/>
      <c r="N238" s="237"/>
      <c r="O238" s="237"/>
      <c r="P238" s="237"/>
      <c r="Q238" s="237"/>
      <c r="R238" s="241"/>
      <c r="T238" s="242"/>
      <c r="U238" s="237"/>
      <c r="V238" s="237"/>
      <c r="W238" s="237"/>
      <c r="X238" s="237"/>
      <c r="Y238" s="237"/>
      <c r="Z238" s="237"/>
      <c r="AA238" s="243"/>
      <c r="AT238" s="244" t="s">
        <v>159</v>
      </c>
      <c r="AU238" s="244" t="s">
        <v>103</v>
      </c>
      <c r="AV238" s="11" t="s">
        <v>157</v>
      </c>
      <c r="AW238" s="11" t="s">
        <v>37</v>
      </c>
      <c r="AX238" s="11" t="s">
        <v>87</v>
      </c>
      <c r="AY238" s="244" t="s">
        <v>152</v>
      </c>
    </row>
    <row r="239" s="1" customFormat="1" ht="38.25" customHeight="1">
      <c r="B239" s="47"/>
      <c r="C239" s="216" t="s">
        <v>288</v>
      </c>
      <c r="D239" s="216" t="s">
        <v>153</v>
      </c>
      <c r="E239" s="217" t="s">
        <v>289</v>
      </c>
      <c r="F239" s="218" t="s">
        <v>290</v>
      </c>
      <c r="G239" s="218"/>
      <c r="H239" s="218"/>
      <c r="I239" s="218"/>
      <c r="J239" s="219" t="s">
        <v>163</v>
      </c>
      <c r="K239" s="220">
        <v>16.719999999999999</v>
      </c>
      <c r="L239" s="221">
        <v>0</v>
      </c>
      <c r="M239" s="222"/>
      <c r="N239" s="220">
        <f>ROUND(L239*K239,2)</f>
        <v>0</v>
      </c>
      <c r="O239" s="220"/>
      <c r="P239" s="220"/>
      <c r="Q239" s="220"/>
      <c r="R239" s="49"/>
      <c r="T239" s="223" t="s">
        <v>21</v>
      </c>
      <c r="U239" s="57" t="s">
        <v>44</v>
      </c>
      <c r="V239" s="48"/>
      <c r="W239" s="224">
        <f>V239*K239</f>
        <v>0</v>
      </c>
      <c r="X239" s="224">
        <v>0.00117</v>
      </c>
      <c r="Y239" s="224">
        <f>X239*K239</f>
        <v>0.019562400000000001</v>
      </c>
      <c r="Z239" s="224">
        <v>0</v>
      </c>
      <c r="AA239" s="225">
        <f>Z239*K239</f>
        <v>0</v>
      </c>
      <c r="AR239" s="23" t="s">
        <v>240</v>
      </c>
      <c r="AT239" s="23" t="s">
        <v>153</v>
      </c>
      <c r="AU239" s="23" t="s">
        <v>103</v>
      </c>
      <c r="AY239" s="23" t="s">
        <v>152</v>
      </c>
      <c r="BE239" s="139">
        <f>IF(U239="základní",N239,0)</f>
        <v>0</v>
      </c>
      <c r="BF239" s="139">
        <f>IF(U239="snížená",N239,0)</f>
        <v>0</v>
      </c>
      <c r="BG239" s="139">
        <f>IF(U239="zákl. přenesená",N239,0)</f>
        <v>0</v>
      </c>
      <c r="BH239" s="139">
        <f>IF(U239="sníž. přenesená",N239,0)</f>
        <v>0</v>
      </c>
      <c r="BI239" s="139">
        <f>IF(U239="nulová",N239,0)</f>
        <v>0</v>
      </c>
      <c r="BJ239" s="23" t="s">
        <v>87</v>
      </c>
      <c r="BK239" s="139">
        <f>ROUND(L239*K239,2)</f>
        <v>0</v>
      </c>
      <c r="BL239" s="23" t="s">
        <v>240</v>
      </c>
      <c r="BM239" s="23" t="s">
        <v>291</v>
      </c>
    </row>
    <row r="240" s="12" customFormat="1" ht="16.5" customHeight="1">
      <c r="B240" s="245"/>
      <c r="C240" s="246"/>
      <c r="D240" s="246"/>
      <c r="E240" s="247" t="s">
        <v>21</v>
      </c>
      <c r="F240" s="248" t="s">
        <v>292</v>
      </c>
      <c r="G240" s="249"/>
      <c r="H240" s="249"/>
      <c r="I240" s="249"/>
      <c r="J240" s="246"/>
      <c r="K240" s="247" t="s">
        <v>21</v>
      </c>
      <c r="L240" s="246"/>
      <c r="M240" s="246"/>
      <c r="N240" s="246"/>
      <c r="O240" s="246"/>
      <c r="P240" s="246"/>
      <c r="Q240" s="246"/>
      <c r="R240" s="250"/>
      <c r="T240" s="251"/>
      <c r="U240" s="246"/>
      <c r="V240" s="246"/>
      <c r="W240" s="246"/>
      <c r="X240" s="246"/>
      <c r="Y240" s="246"/>
      <c r="Z240" s="246"/>
      <c r="AA240" s="252"/>
      <c r="AT240" s="253" t="s">
        <v>159</v>
      </c>
      <c r="AU240" s="253" t="s">
        <v>103</v>
      </c>
      <c r="AV240" s="12" t="s">
        <v>87</v>
      </c>
      <c r="AW240" s="12" t="s">
        <v>37</v>
      </c>
      <c r="AX240" s="12" t="s">
        <v>79</v>
      </c>
      <c r="AY240" s="253" t="s">
        <v>152</v>
      </c>
    </row>
    <row r="241" s="10" customFormat="1" ht="16.5" customHeight="1">
      <c r="B241" s="226"/>
      <c r="C241" s="227"/>
      <c r="D241" s="227"/>
      <c r="E241" s="228" t="s">
        <v>21</v>
      </c>
      <c r="F241" s="254" t="s">
        <v>287</v>
      </c>
      <c r="G241" s="227"/>
      <c r="H241" s="227"/>
      <c r="I241" s="227"/>
      <c r="J241" s="227"/>
      <c r="K241" s="231">
        <v>4.2000000000000002</v>
      </c>
      <c r="L241" s="227"/>
      <c r="M241" s="227"/>
      <c r="N241" s="227"/>
      <c r="O241" s="227"/>
      <c r="P241" s="227"/>
      <c r="Q241" s="227"/>
      <c r="R241" s="232"/>
      <c r="T241" s="233"/>
      <c r="U241" s="227"/>
      <c r="V241" s="227"/>
      <c r="W241" s="227"/>
      <c r="X241" s="227"/>
      <c r="Y241" s="227"/>
      <c r="Z241" s="227"/>
      <c r="AA241" s="234"/>
      <c r="AT241" s="235" t="s">
        <v>159</v>
      </c>
      <c r="AU241" s="235" t="s">
        <v>103</v>
      </c>
      <c r="AV241" s="10" t="s">
        <v>103</v>
      </c>
      <c r="AW241" s="10" t="s">
        <v>37</v>
      </c>
      <c r="AX241" s="10" t="s">
        <v>79</v>
      </c>
      <c r="AY241" s="235" t="s">
        <v>152</v>
      </c>
    </row>
    <row r="242" s="12" customFormat="1" ht="16.5" customHeight="1">
      <c r="B242" s="245"/>
      <c r="C242" s="246"/>
      <c r="D242" s="246"/>
      <c r="E242" s="247" t="s">
        <v>21</v>
      </c>
      <c r="F242" s="255" t="s">
        <v>293</v>
      </c>
      <c r="G242" s="246"/>
      <c r="H242" s="246"/>
      <c r="I242" s="246"/>
      <c r="J242" s="246"/>
      <c r="K242" s="247" t="s">
        <v>21</v>
      </c>
      <c r="L242" s="246"/>
      <c r="M242" s="246"/>
      <c r="N242" s="246"/>
      <c r="O242" s="246"/>
      <c r="P242" s="246"/>
      <c r="Q242" s="246"/>
      <c r="R242" s="250"/>
      <c r="T242" s="251"/>
      <c r="U242" s="246"/>
      <c r="V242" s="246"/>
      <c r="W242" s="246"/>
      <c r="X242" s="246"/>
      <c r="Y242" s="246"/>
      <c r="Z242" s="246"/>
      <c r="AA242" s="252"/>
      <c r="AT242" s="253" t="s">
        <v>159</v>
      </c>
      <c r="AU242" s="253" t="s">
        <v>103</v>
      </c>
      <c r="AV242" s="12" t="s">
        <v>87</v>
      </c>
      <c r="AW242" s="12" t="s">
        <v>37</v>
      </c>
      <c r="AX242" s="12" t="s">
        <v>79</v>
      </c>
      <c r="AY242" s="253" t="s">
        <v>152</v>
      </c>
    </row>
    <row r="243" s="10" customFormat="1" ht="16.5" customHeight="1">
      <c r="B243" s="226"/>
      <c r="C243" s="227"/>
      <c r="D243" s="227"/>
      <c r="E243" s="228" t="s">
        <v>21</v>
      </c>
      <c r="F243" s="254" t="s">
        <v>294</v>
      </c>
      <c r="G243" s="227"/>
      <c r="H243" s="227"/>
      <c r="I243" s="227"/>
      <c r="J243" s="227"/>
      <c r="K243" s="231">
        <v>12.52</v>
      </c>
      <c r="L243" s="227"/>
      <c r="M243" s="227"/>
      <c r="N243" s="227"/>
      <c r="O243" s="227"/>
      <c r="P243" s="227"/>
      <c r="Q243" s="227"/>
      <c r="R243" s="232"/>
      <c r="T243" s="233"/>
      <c r="U243" s="227"/>
      <c r="V243" s="227"/>
      <c r="W243" s="227"/>
      <c r="X243" s="227"/>
      <c r="Y243" s="227"/>
      <c r="Z243" s="227"/>
      <c r="AA243" s="234"/>
      <c r="AT243" s="235" t="s">
        <v>159</v>
      </c>
      <c r="AU243" s="235" t="s">
        <v>103</v>
      </c>
      <c r="AV243" s="10" t="s">
        <v>103</v>
      </c>
      <c r="AW243" s="10" t="s">
        <v>37</v>
      </c>
      <c r="AX243" s="10" t="s">
        <v>79</v>
      </c>
      <c r="AY243" s="235" t="s">
        <v>152</v>
      </c>
    </row>
    <row r="244" s="11" customFormat="1" ht="16.5" customHeight="1">
      <c r="B244" s="236"/>
      <c r="C244" s="237"/>
      <c r="D244" s="237"/>
      <c r="E244" s="238" t="s">
        <v>21</v>
      </c>
      <c r="F244" s="239" t="s">
        <v>160</v>
      </c>
      <c r="G244" s="237"/>
      <c r="H244" s="237"/>
      <c r="I244" s="237"/>
      <c r="J244" s="237"/>
      <c r="K244" s="240">
        <v>16.719999999999999</v>
      </c>
      <c r="L244" s="237"/>
      <c r="M244" s="237"/>
      <c r="N244" s="237"/>
      <c r="O244" s="237"/>
      <c r="P244" s="237"/>
      <c r="Q244" s="237"/>
      <c r="R244" s="241"/>
      <c r="T244" s="242"/>
      <c r="U244" s="237"/>
      <c r="V244" s="237"/>
      <c r="W244" s="237"/>
      <c r="X244" s="237"/>
      <c r="Y244" s="237"/>
      <c r="Z244" s="237"/>
      <c r="AA244" s="243"/>
      <c r="AT244" s="244" t="s">
        <v>159</v>
      </c>
      <c r="AU244" s="244" t="s">
        <v>103</v>
      </c>
      <c r="AV244" s="11" t="s">
        <v>157</v>
      </c>
      <c r="AW244" s="11" t="s">
        <v>37</v>
      </c>
      <c r="AX244" s="11" t="s">
        <v>87</v>
      </c>
      <c r="AY244" s="244" t="s">
        <v>152</v>
      </c>
    </row>
    <row r="245" s="1" customFormat="1" ht="38.25" customHeight="1">
      <c r="B245" s="47"/>
      <c r="C245" s="256" t="s">
        <v>295</v>
      </c>
      <c r="D245" s="256" t="s">
        <v>222</v>
      </c>
      <c r="E245" s="257" t="s">
        <v>296</v>
      </c>
      <c r="F245" s="258" t="s">
        <v>297</v>
      </c>
      <c r="G245" s="258"/>
      <c r="H245" s="258"/>
      <c r="I245" s="258"/>
      <c r="J245" s="259" t="s">
        <v>163</v>
      </c>
      <c r="K245" s="260">
        <v>13.15</v>
      </c>
      <c r="L245" s="261">
        <v>0</v>
      </c>
      <c r="M245" s="262"/>
      <c r="N245" s="260">
        <f>ROUND(L245*K245,2)</f>
        <v>0</v>
      </c>
      <c r="O245" s="220"/>
      <c r="P245" s="220"/>
      <c r="Q245" s="220"/>
      <c r="R245" s="49"/>
      <c r="T245" s="223" t="s">
        <v>21</v>
      </c>
      <c r="U245" s="57" t="s">
        <v>44</v>
      </c>
      <c r="V245" s="48"/>
      <c r="W245" s="224">
        <f>V245*K245</f>
        <v>0</v>
      </c>
      <c r="X245" s="224">
        <v>0.0044999999999999997</v>
      </c>
      <c r="Y245" s="224">
        <f>X245*K245</f>
        <v>0.059174999999999998</v>
      </c>
      <c r="Z245" s="224">
        <v>0</v>
      </c>
      <c r="AA245" s="225">
        <f>Z245*K245</f>
        <v>0</v>
      </c>
      <c r="AR245" s="23" t="s">
        <v>298</v>
      </c>
      <c r="AT245" s="23" t="s">
        <v>222</v>
      </c>
      <c r="AU245" s="23" t="s">
        <v>103</v>
      </c>
      <c r="AY245" s="23" t="s">
        <v>152</v>
      </c>
      <c r="BE245" s="139">
        <f>IF(U245="základní",N245,0)</f>
        <v>0</v>
      </c>
      <c r="BF245" s="139">
        <f>IF(U245="snížená",N245,0)</f>
        <v>0</v>
      </c>
      <c r="BG245" s="139">
        <f>IF(U245="zákl. přenesená",N245,0)</f>
        <v>0</v>
      </c>
      <c r="BH245" s="139">
        <f>IF(U245="sníž. přenesená",N245,0)</f>
        <v>0</v>
      </c>
      <c r="BI245" s="139">
        <f>IF(U245="nulová",N245,0)</f>
        <v>0</v>
      </c>
      <c r="BJ245" s="23" t="s">
        <v>87</v>
      </c>
      <c r="BK245" s="139">
        <f>ROUND(L245*K245,2)</f>
        <v>0</v>
      </c>
      <c r="BL245" s="23" t="s">
        <v>240</v>
      </c>
      <c r="BM245" s="23" t="s">
        <v>299</v>
      </c>
    </row>
    <row r="246" s="10" customFormat="1" ht="16.5" customHeight="1">
      <c r="B246" s="226"/>
      <c r="C246" s="227"/>
      <c r="D246" s="227"/>
      <c r="E246" s="228" t="s">
        <v>21</v>
      </c>
      <c r="F246" s="229" t="s">
        <v>294</v>
      </c>
      <c r="G246" s="230"/>
      <c r="H246" s="230"/>
      <c r="I246" s="230"/>
      <c r="J246" s="227"/>
      <c r="K246" s="231">
        <v>12.52</v>
      </c>
      <c r="L246" s="227"/>
      <c r="M246" s="227"/>
      <c r="N246" s="227"/>
      <c r="O246" s="227"/>
      <c r="P246" s="227"/>
      <c r="Q246" s="227"/>
      <c r="R246" s="232"/>
      <c r="T246" s="233"/>
      <c r="U246" s="227"/>
      <c r="V246" s="227"/>
      <c r="W246" s="227"/>
      <c r="X246" s="227"/>
      <c r="Y246" s="227"/>
      <c r="Z246" s="227"/>
      <c r="AA246" s="234"/>
      <c r="AT246" s="235" t="s">
        <v>159</v>
      </c>
      <c r="AU246" s="235" t="s">
        <v>103</v>
      </c>
      <c r="AV246" s="10" t="s">
        <v>103</v>
      </c>
      <c r="AW246" s="10" t="s">
        <v>37</v>
      </c>
      <c r="AX246" s="10" t="s">
        <v>79</v>
      </c>
      <c r="AY246" s="235" t="s">
        <v>152</v>
      </c>
    </row>
    <row r="247" s="11" customFormat="1" ht="16.5" customHeight="1">
      <c r="B247" s="236"/>
      <c r="C247" s="237"/>
      <c r="D247" s="237"/>
      <c r="E247" s="238" t="s">
        <v>21</v>
      </c>
      <c r="F247" s="239" t="s">
        <v>160</v>
      </c>
      <c r="G247" s="237"/>
      <c r="H247" s="237"/>
      <c r="I247" s="237"/>
      <c r="J247" s="237"/>
      <c r="K247" s="240">
        <v>12.52</v>
      </c>
      <c r="L247" s="237"/>
      <c r="M247" s="237"/>
      <c r="N247" s="237"/>
      <c r="O247" s="237"/>
      <c r="P247" s="237"/>
      <c r="Q247" s="237"/>
      <c r="R247" s="241"/>
      <c r="T247" s="242"/>
      <c r="U247" s="237"/>
      <c r="V247" s="237"/>
      <c r="W247" s="237"/>
      <c r="X247" s="237"/>
      <c r="Y247" s="237"/>
      <c r="Z247" s="237"/>
      <c r="AA247" s="243"/>
      <c r="AT247" s="244" t="s">
        <v>159</v>
      </c>
      <c r="AU247" s="244" t="s">
        <v>103</v>
      </c>
      <c r="AV247" s="11" t="s">
        <v>157</v>
      </c>
      <c r="AW247" s="11" t="s">
        <v>37</v>
      </c>
      <c r="AX247" s="11" t="s">
        <v>87</v>
      </c>
      <c r="AY247" s="244" t="s">
        <v>152</v>
      </c>
    </row>
    <row r="248" s="1" customFormat="1" ht="25.5" customHeight="1">
      <c r="B248" s="47"/>
      <c r="C248" s="216" t="s">
        <v>300</v>
      </c>
      <c r="D248" s="216" t="s">
        <v>153</v>
      </c>
      <c r="E248" s="217" t="s">
        <v>301</v>
      </c>
      <c r="F248" s="218" t="s">
        <v>302</v>
      </c>
      <c r="G248" s="218"/>
      <c r="H248" s="218"/>
      <c r="I248" s="218"/>
      <c r="J248" s="219" t="s">
        <v>303</v>
      </c>
      <c r="K248" s="221">
        <v>0</v>
      </c>
      <c r="L248" s="221">
        <v>0</v>
      </c>
      <c r="M248" s="222"/>
      <c r="N248" s="220">
        <f>ROUND(L248*K248,2)</f>
        <v>0</v>
      </c>
      <c r="O248" s="220"/>
      <c r="P248" s="220"/>
      <c r="Q248" s="220"/>
      <c r="R248" s="49"/>
      <c r="T248" s="223" t="s">
        <v>21</v>
      </c>
      <c r="U248" s="57" t="s">
        <v>44</v>
      </c>
      <c r="V248" s="48"/>
      <c r="W248" s="224">
        <f>V248*K248</f>
        <v>0</v>
      </c>
      <c r="X248" s="224">
        <v>0</v>
      </c>
      <c r="Y248" s="224">
        <f>X248*K248</f>
        <v>0</v>
      </c>
      <c r="Z248" s="224">
        <v>0</v>
      </c>
      <c r="AA248" s="225">
        <f>Z248*K248</f>
        <v>0</v>
      </c>
      <c r="AR248" s="23" t="s">
        <v>240</v>
      </c>
      <c r="AT248" s="23" t="s">
        <v>153</v>
      </c>
      <c r="AU248" s="23" t="s">
        <v>103</v>
      </c>
      <c r="AY248" s="23" t="s">
        <v>152</v>
      </c>
      <c r="BE248" s="139">
        <f>IF(U248="základní",N248,0)</f>
        <v>0</v>
      </c>
      <c r="BF248" s="139">
        <f>IF(U248="snížená",N248,0)</f>
        <v>0</v>
      </c>
      <c r="BG248" s="139">
        <f>IF(U248="zákl. přenesená",N248,0)</f>
        <v>0</v>
      </c>
      <c r="BH248" s="139">
        <f>IF(U248="sníž. přenesená",N248,0)</f>
        <v>0</v>
      </c>
      <c r="BI248" s="139">
        <f>IF(U248="nulová",N248,0)</f>
        <v>0</v>
      </c>
      <c r="BJ248" s="23" t="s">
        <v>87</v>
      </c>
      <c r="BK248" s="139">
        <f>ROUND(L248*K248,2)</f>
        <v>0</v>
      </c>
      <c r="BL248" s="23" t="s">
        <v>240</v>
      </c>
      <c r="BM248" s="23" t="s">
        <v>304</v>
      </c>
    </row>
    <row r="249" s="9" customFormat="1" ht="29.88" customHeight="1">
      <c r="B249" s="203"/>
      <c r="C249" s="204"/>
      <c r="D249" s="213" t="s">
        <v>122</v>
      </c>
      <c r="E249" s="213"/>
      <c r="F249" s="213"/>
      <c r="G249" s="213"/>
      <c r="H249" s="213"/>
      <c r="I249" s="213"/>
      <c r="J249" s="213"/>
      <c r="K249" s="213"/>
      <c r="L249" s="213"/>
      <c r="M249" s="213"/>
      <c r="N249" s="263">
        <f>BK249</f>
        <v>0</v>
      </c>
      <c r="O249" s="264"/>
      <c r="P249" s="264"/>
      <c r="Q249" s="264"/>
      <c r="R249" s="206"/>
      <c r="T249" s="207"/>
      <c r="U249" s="204"/>
      <c r="V249" s="204"/>
      <c r="W249" s="208">
        <f>SUM(W250:W265)</f>
        <v>0</v>
      </c>
      <c r="X249" s="204"/>
      <c r="Y249" s="208">
        <f>SUM(Y250:Y265)</f>
        <v>0.034880000000000001</v>
      </c>
      <c r="Z249" s="204"/>
      <c r="AA249" s="209">
        <f>SUM(AA250:AA265)</f>
        <v>0.01</v>
      </c>
      <c r="AR249" s="210" t="s">
        <v>103</v>
      </c>
      <c r="AT249" s="211" t="s">
        <v>78</v>
      </c>
      <c r="AU249" s="211" t="s">
        <v>87</v>
      </c>
      <c r="AY249" s="210" t="s">
        <v>152</v>
      </c>
      <c r="BK249" s="212">
        <f>SUM(BK250:BK265)</f>
        <v>0</v>
      </c>
    </row>
    <row r="250" s="1" customFormat="1" ht="38.25" customHeight="1">
      <c r="B250" s="47"/>
      <c r="C250" s="216" t="s">
        <v>305</v>
      </c>
      <c r="D250" s="216" t="s">
        <v>153</v>
      </c>
      <c r="E250" s="217" t="s">
        <v>306</v>
      </c>
      <c r="F250" s="218" t="s">
        <v>307</v>
      </c>
      <c r="G250" s="218"/>
      <c r="H250" s="218"/>
      <c r="I250" s="218"/>
      <c r="J250" s="219" t="s">
        <v>156</v>
      </c>
      <c r="K250" s="220">
        <v>2</v>
      </c>
      <c r="L250" s="221">
        <v>0</v>
      </c>
      <c r="M250" s="222"/>
      <c r="N250" s="220">
        <f>ROUND(L250*K250,2)</f>
        <v>0</v>
      </c>
      <c r="O250" s="220"/>
      <c r="P250" s="220"/>
      <c r="Q250" s="220"/>
      <c r="R250" s="49"/>
      <c r="T250" s="223" t="s">
        <v>21</v>
      </c>
      <c r="U250" s="57" t="s">
        <v>44</v>
      </c>
      <c r="V250" s="48"/>
      <c r="W250" s="224">
        <f>V250*K250</f>
        <v>0</v>
      </c>
      <c r="X250" s="224">
        <v>0</v>
      </c>
      <c r="Y250" s="224">
        <f>X250*K250</f>
        <v>0</v>
      </c>
      <c r="Z250" s="224">
        <v>0.0050000000000000001</v>
      </c>
      <c r="AA250" s="225">
        <f>Z250*K250</f>
        <v>0.01</v>
      </c>
      <c r="AR250" s="23" t="s">
        <v>240</v>
      </c>
      <c r="AT250" s="23" t="s">
        <v>153</v>
      </c>
      <c r="AU250" s="23" t="s">
        <v>103</v>
      </c>
      <c r="AY250" s="23" t="s">
        <v>152</v>
      </c>
      <c r="BE250" s="139">
        <f>IF(U250="základní",N250,0)</f>
        <v>0</v>
      </c>
      <c r="BF250" s="139">
        <f>IF(U250="snížená",N250,0)</f>
        <v>0</v>
      </c>
      <c r="BG250" s="139">
        <f>IF(U250="zákl. přenesená",N250,0)</f>
        <v>0</v>
      </c>
      <c r="BH250" s="139">
        <f>IF(U250="sníž. přenesená",N250,0)</f>
        <v>0</v>
      </c>
      <c r="BI250" s="139">
        <f>IF(U250="nulová",N250,0)</f>
        <v>0</v>
      </c>
      <c r="BJ250" s="23" t="s">
        <v>87</v>
      </c>
      <c r="BK250" s="139">
        <f>ROUND(L250*K250,2)</f>
        <v>0</v>
      </c>
      <c r="BL250" s="23" t="s">
        <v>240</v>
      </c>
      <c r="BM250" s="23" t="s">
        <v>308</v>
      </c>
    </row>
    <row r="251" s="10" customFormat="1" ht="16.5" customHeight="1">
      <c r="B251" s="226"/>
      <c r="C251" s="227"/>
      <c r="D251" s="227"/>
      <c r="E251" s="228" t="s">
        <v>21</v>
      </c>
      <c r="F251" s="229" t="s">
        <v>103</v>
      </c>
      <c r="G251" s="230"/>
      <c r="H251" s="230"/>
      <c r="I251" s="230"/>
      <c r="J251" s="227"/>
      <c r="K251" s="231">
        <v>2</v>
      </c>
      <c r="L251" s="227"/>
      <c r="M251" s="227"/>
      <c r="N251" s="227"/>
      <c r="O251" s="227"/>
      <c r="P251" s="227"/>
      <c r="Q251" s="227"/>
      <c r="R251" s="232"/>
      <c r="T251" s="233"/>
      <c r="U251" s="227"/>
      <c r="V251" s="227"/>
      <c r="W251" s="227"/>
      <c r="X251" s="227"/>
      <c r="Y251" s="227"/>
      <c r="Z251" s="227"/>
      <c r="AA251" s="234"/>
      <c r="AT251" s="235" t="s">
        <v>159</v>
      </c>
      <c r="AU251" s="235" t="s">
        <v>103</v>
      </c>
      <c r="AV251" s="10" t="s">
        <v>103</v>
      </c>
      <c r="AW251" s="10" t="s">
        <v>37</v>
      </c>
      <c r="AX251" s="10" t="s">
        <v>79</v>
      </c>
      <c r="AY251" s="235" t="s">
        <v>152</v>
      </c>
    </row>
    <row r="252" s="11" customFormat="1" ht="16.5" customHeight="1">
      <c r="B252" s="236"/>
      <c r="C252" s="237"/>
      <c r="D252" s="237"/>
      <c r="E252" s="238" t="s">
        <v>21</v>
      </c>
      <c r="F252" s="239" t="s">
        <v>160</v>
      </c>
      <c r="G252" s="237"/>
      <c r="H252" s="237"/>
      <c r="I252" s="237"/>
      <c r="J252" s="237"/>
      <c r="K252" s="240">
        <v>2</v>
      </c>
      <c r="L252" s="237"/>
      <c r="M252" s="237"/>
      <c r="N252" s="237"/>
      <c r="O252" s="237"/>
      <c r="P252" s="237"/>
      <c r="Q252" s="237"/>
      <c r="R252" s="241"/>
      <c r="T252" s="242"/>
      <c r="U252" s="237"/>
      <c r="V252" s="237"/>
      <c r="W252" s="237"/>
      <c r="X252" s="237"/>
      <c r="Y252" s="237"/>
      <c r="Z252" s="237"/>
      <c r="AA252" s="243"/>
      <c r="AT252" s="244" t="s">
        <v>159</v>
      </c>
      <c r="AU252" s="244" t="s">
        <v>103</v>
      </c>
      <c r="AV252" s="11" t="s">
        <v>157</v>
      </c>
      <c r="AW252" s="11" t="s">
        <v>37</v>
      </c>
      <c r="AX252" s="11" t="s">
        <v>87</v>
      </c>
      <c r="AY252" s="244" t="s">
        <v>152</v>
      </c>
    </row>
    <row r="253" s="1" customFormat="1" ht="38.25" customHeight="1">
      <c r="B253" s="47"/>
      <c r="C253" s="216" t="s">
        <v>309</v>
      </c>
      <c r="D253" s="216" t="s">
        <v>153</v>
      </c>
      <c r="E253" s="217" t="s">
        <v>310</v>
      </c>
      <c r="F253" s="218" t="s">
        <v>311</v>
      </c>
      <c r="G253" s="218"/>
      <c r="H253" s="218"/>
      <c r="I253" s="218"/>
      <c r="J253" s="219" t="s">
        <v>156</v>
      </c>
      <c r="K253" s="220">
        <v>1</v>
      </c>
      <c r="L253" s="221">
        <v>0</v>
      </c>
      <c r="M253" s="222"/>
      <c r="N253" s="220">
        <f>ROUND(L253*K253,2)</f>
        <v>0</v>
      </c>
      <c r="O253" s="220"/>
      <c r="P253" s="220"/>
      <c r="Q253" s="220"/>
      <c r="R253" s="49"/>
      <c r="T253" s="223" t="s">
        <v>21</v>
      </c>
      <c r="U253" s="57" t="s">
        <v>44</v>
      </c>
      <c r="V253" s="48"/>
      <c r="W253" s="224">
        <f>V253*K253</f>
        <v>0</v>
      </c>
      <c r="X253" s="224">
        <v>0</v>
      </c>
      <c r="Y253" s="224">
        <f>X253*K253</f>
        <v>0</v>
      </c>
      <c r="Z253" s="224">
        <v>0</v>
      </c>
      <c r="AA253" s="225">
        <f>Z253*K253</f>
        <v>0</v>
      </c>
      <c r="AR253" s="23" t="s">
        <v>240</v>
      </c>
      <c r="AT253" s="23" t="s">
        <v>153</v>
      </c>
      <c r="AU253" s="23" t="s">
        <v>103</v>
      </c>
      <c r="AY253" s="23" t="s">
        <v>152</v>
      </c>
      <c r="BE253" s="139">
        <f>IF(U253="základní",N253,0)</f>
        <v>0</v>
      </c>
      <c r="BF253" s="139">
        <f>IF(U253="snížená",N253,0)</f>
        <v>0</v>
      </c>
      <c r="BG253" s="139">
        <f>IF(U253="zákl. přenesená",N253,0)</f>
        <v>0</v>
      </c>
      <c r="BH253" s="139">
        <f>IF(U253="sníž. přenesená",N253,0)</f>
        <v>0</v>
      </c>
      <c r="BI253" s="139">
        <f>IF(U253="nulová",N253,0)</f>
        <v>0</v>
      </c>
      <c r="BJ253" s="23" t="s">
        <v>87</v>
      </c>
      <c r="BK253" s="139">
        <f>ROUND(L253*K253,2)</f>
        <v>0</v>
      </c>
      <c r="BL253" s="23" t="s">
        <v>240</v>
      </c>
      <c r="BM253" s="23" t="s">
        <v>312</v>
      </c>
    </row>
    <row r="254" s="10" customFormat="1" ht="16.5" customHeight="1">
      <c r="B254" s="226"/>
      <c r="C254" s="227"/>
      <c r="D254" s="227"/>
      <c r="E254" s="228" t="s">
        <v>21</v>
      </c>
      <c r="F254" s="229" t="s">
        <v>87</v>
      </c>
      <c r="G254" s="230"/>
      <c r="H254" s="230"/>
      <c r="I254" s="230"/>
      <c r="J254" s="227"/>
      <c r="K254" s="231">
        <v>1</v>
      </c>
      <c r="L254" s="227"/>
      <c r="M254" s="227"/>
      <c r="N254" s="227"/>
      <c r="O254" s="227"/>
      <c r="P254" s="227"/>
      <c r="Q254" s="227"/>
      <c r="R254" s="232"/>
      <c r="T254" s="233"/>
      <c r="U254" s="227"/>
      <c r="V254" s="227"/>
      <c r="W254" s="227"/>
      <c r="X254" s="227"/>
      <c r="Y254" s="227"/>
      <c r="Z254" s="227"/>
      <c r="AA254" s="234"/>
      <c r="AT254" s="235" t="s">
        <v>159</v>
      </c>
      <c r="AU254" s="235" t="s">
        <v>103</v>
      </c>
      <c r="AV254" s="10" t="s">
        <v>103</v>
      </c>
      <c r="AW254" s="10" t="s">
        <v>37</v>
      </c>
      <c r="AX254" s="10" t="s">
        <v>79</v>
      </c>
      <c r="AY254" s="235" t="s">
        <v>152</v>
      </c>
    </row>
    <row r="255" s="11" customFormat="1" ht="16.5" customHeight="1">
      <c r="B255" s="236"/>
      <c r="C255" s="237"/>
      <c r="D255" s="237"/>
      <c r="E255" s="238" t="s">
        <v>21</v>
      </c>
      <c r="F255" s="239" t="s">
        <v>160</v>
      </c>
      <c r="G255" s="237"/>
      <c r="H255" s="237"/>
      <c r="I255" s="237"/>
      <c r="J255" s="237"/>
      <c r="K255" s="240">
        <v>1</v>
      </c>
      <c r="L255" s="237"/>
      <c r="M255" s="237"/>
      <c r="N255" s="237"/>
      <c r="O255" s="237"/>
      <c r="P255" s="237"/>
      <c r="Q255" s="237"/>
      <c r="R255" s="241"/>
      <c r="T255" s="242"/>
      <c r="U255" s="237"/>
      <c r="V255" s="237"/>
      <c r="W255" s="237"/>
      <c r="X255" s="237"/>
      <c r="Y255" s="237"/>
      <c r="Z255" s="237"/>
      <c r="AA255" s="243"/>
      <c r="AT255" s="244" t="s">
        <v>159</v>
      </c>
      <c r="AU255" s="244" t="s">
        <v>103</v>
      </c>
      <c r="AV255" s="11" t="s">
        <v>157</v>
      </c>
      <c r="AW255" s="11" t="s">
        <v>37</v>
      </c>
      <c r="AX255" s="11" t="s">
        <v>87</v>
      </c>
      <c r="AY255" s="244" t="s">
        <v>152</v>
      </c>
    </row>
    <row r="256" s="1" customFormat="1" ht="25.5" customHeight="1">
      <c r="B256" s="47"/>
      <c r="C256" s="256" t="s">
        <v>313</v>
      </c>
      <c r="D256" s="256" t="s">
        <v>222</v>
      </c>
      <c r="E256" s="257" t="s">
        <v>314</v>
      </c>
      <c r="F256" s="258" t="s">
        <v>315</v>
      </c>
      <c r="G256" s="258"/>
      <c r="H256" s="258"/>
      <c r="I256" s="258"/>
      <c r="J256" s="259" t="s">
        <v>156</v>
      </c>
      <c r="K256" s="260">
        <v>1</v>
      </c>
      <c r="L256" s="261">
        <v>0</v>
      </c>
      <c r="M256" s="262"/>
      <c r="N256" s="260">
        <f>ROUND(L256*K256,2)</f>
        <v>0</v>
      </c>
      <c r="O256" s="220"/>
      <c r="P256" s="220"/>
      <c r="Q256" s="220"/>
      <c r="R256" s="49"/>
      <c r="T256" s="223" t="s">
        <v>21</v>
      </c>
      <c r="U256" s="57" t="s">
        <v>44</v>
      </c>
      <c r="V256" s="48"/>
      <c r="W256" s="224">
        <f>V256*K256</f>
        <v>0</v>
      </c>
      <c r="X256" s="224">
        <v>0.033000000000000002</v>
      </c>
      <c r="Y256" s="224">
        <f>X256*K256</f>
        <v>0.033000000000000002</v>
      </c>
      <c r="Z256" s="224">
        <v>0</v>
      </c>
      <c r="AA256" s="225">
        <f>Z256*K256</f>
        <v>0</v>
      </c>
      <c r="AR256" s="23" t="s">
        <v>298</v>
      </c>
      <c r="AT256" s="23" t="s">
        <v>222</v>
      </c>
      <c r="AU256" s="23" t="s">
        <v>103</v>
      </c>
      <c r="AY256" s="23" t="s">
        <v>152</v>
      </c>
      <c r="BE256" s="139">
        <f>IF(U256="základní",N256,0)</f>
        <v>0</v>
      </c>
      <c r="BF256" s="139">
        <f>IF(U256="snížená",N256,0)</f>
        <v>0</v>
      </c>
      <c r="BG256" s="139">
        <f>IF(U256="zákl. přenesená",N256,0)</f>
        <v>0</v>
      </c>
      <c r="BH256" s="139">
        <f>IF(U256="sníž. přenesená",N256,0)</f>
        <v>0</v>
      </c>
      <c r="BI256" s="139">
        <f>IF(U256="nulová",N256,0)</f>
        <v>0</v>
      </c>
      <c r="BJ256" s="23" t="s">
        <v>87</v>
      </c>
      <c r="BK256" s="139">
        <f>ROUND(L256*K256,2)</f>
        <v>0</v>
      </c>
      <c r="BL256" s="23" t="s">
        <v>240</v>
      </c>
      <c r="BM256" s="23" t="s">
        <v>316</v>
      </c>
    </row>
    <row r="257" s="10" customFormat="1" ht="16.5" customHeight="1">
      <c r="B257" s="226"/>
      <c r="C257" s="227"/>
      <c r="D257" s="227"/>
      <c r="E257" s="228" t="s">
        <v>21</v>
      </c>
      <c r="F257" s="229" t="s">
        <v>87</v>
      </c>
      <c r="G257" s="230"/>
      <c r="H257" s="230"/>
      <c r="I257" s="230"/>
      <c r="J257" s="227"/>
      <c r="K257" s="231">
        <v>1</v>
      </c>
      <c r="L257" s="227"/>
      <c r="M257" s="227"/>
      <c r="N257" s="227"/>
      <c r="O257" s="227"/>
      <c r="P257" s="227"/>
      <c r="Q257" s="227"/>
      <c r="R257" s="232"/>
      <c r="T257" s="233"/>
      <c r="U257" s="227"/>
      <c r="V257" s="227"/>
      <c r="W257" s="227"/>
      <c r="X257" s="227"/>
      <c r="Y257" s="227"/>
      <c r="Z257" s="227"/>
      <c r="AA257" s="234"/>
      <c r="AT257" s="235" t="s">
        <v>159</v>
      </c>
      <c r="AU257" s="235" t="s">
        <v>103</v>
      </c>
      <c r="AV257" s="10" t="s">
        <v>103</v>
      </c>
      <c r="AW257" s="10" t="s">
        <v>37</v>
      </c>
      <c r="AX257" s="10" t="s">
        <v>79</v>
      </c>
      <c r="AY257" s="235" t="s">
        <v>152</v>
      </c>
    </row>
    <row r="258" s="11" customFormat="1" ht="16.5" customHeight="1">
      <c r="B258" s="236"/>
      <c r="C258" s="237"/>
      <c r="D258" s="237"/>
      <c r="E258" s="238" t="s">
        <v>21</v>
      </c>
      <c r="F258" s="239" t="s">
        <v>160</v>
      </c>
      <c r="G258" s="237"/>
      <c r="H258" s="237"/>
      <c r="I258" s="237"/>
      <c r="J258" s="237"/>
      <c r="K258" s="240">
        <v>1</v>
      </c>
      <c r="L258" s="237"/>
      <c r="M258" s="237"/>
      <c r="N258" s="237"/>
      <c r="O258" s="237"/>
      <c r="P258" s="237"/>
      <c r="Q258" s="237"/>
      <c r="R258" s="241"/>
      <c r="T258" s="242"/>
      <c r="U258" s="237"/>
      <c r="V258" s="237"/>
      <c r="W258" s="237"/>
      <c r="X258" s="237"/>
      <c r="Y258" s="237"/>
      <c r="Z258" s="237"/>
      <c r="AA258" s="243"/>
      <c r="AT258" s="244" t="s">
        <v>159</v>
      </c>
      <c r="AU258" s="244" t="s">
        <v>103</v>
      </c>
      <c r="AV258" s="11" t="s">
        <v>157</v>
      </c>
      <c r="AW258" s="11" t="s">
        <v>37</v>
      </c>
      <c r="AX258" s="11" t="s">
        <v>87</v>
      </c>
      <c r="AY258" s="244" t="s">
        <v>152</v>
      </c>
    </row>
    <row r="259" s="1" customFormat="1" ht="25.5" customHeight="1">
      <c r="B259" s="47"/>
      <c r="C259" s="216" t="s">
        <v>298</v>
      </c>
      <c r="D259" s="216" t="s">
        <v>153</v>
      </c>
      <c r="E259" s="217" t="s">
        <v>317</v>
      </c>
      <c r="F259" s="218" t="s">
        <v>318</v>
      </c>
      <c r="G259" s="218"/>
      <c r="H259" s="218"/>
      <c r="I259" s="218"/>
      <c r="J259" s="219" t="s">
        <v>156</v>
      </c>
      <c r="K259" s="220">
        <v>1</v>
      </c>
      <c r="L259" s="221">
        <v>0</v>
      </c>
      <c r="M259" s="222"/>
      <c r="N259" s="220">
        <f>ROUND(L259*K259,2)</f>
        <v>0</v>
      </c>
      <c r="O259" s="220"/>
      <c r="P259" s="220"/>
      <c r="Q259" s="220"/>
      <c r="R259" s="49"/>
      <c r="T259" s="223" t="s">
        <v>21</v>
      </c>
      <c r="U259" s="57" t="s">
        <v>44</v>
      </c>
      <c r="V259" s="48"/>
      <c r="W259" s="224">
        <f>V259*K259</f>
        <v>0</v>
      </c>
      <c r="X259" s="224">
        <v>0</v>
      </c>
      <c r="Y259" s="224">
        <f>X259*K259</f>
        <v>0</v>
      </c>
      <c r="Z259" s="224">
        <v>0</v>
      </c>
      <c r="AA259" s="225">
        <f>Z259*K259</f>
        <v>0</v>
      </c>
      <c r="AR259" s="23" t="s">
        <v>240</v>
      </c>
      <c r="AT259" s="23" t="s">
        <v>153</v>
      </c>
      <c r="AU259" s="23" t="s">
        <v>103</v>
      </c>
      <c r="AY259" s="23" t="s">
        <v>152</v>
      </c>
      <c r="BE259" s="139">
        <f>IF(U259="základní",N259,0)</f>
        <v>0</v>
      </c>
      <c r="BF259" s="139">
        <f>IF(U259="snížená",N259,0)</f>
        <v>0</v>
      </c>
      <c r="BG259" s="139">
        <f>IF(U259="zákl. přenesená",N259,0)</f>
        <v>0</v>
      </c>
      <c r="BH259" s="139">
        <f>IF(U259="sníž. přenesená",N259,0)</f>
        <v>0</v>
      </c>
      <c r="BI259" s="139">
        <f>IF(U259="nulová",N259,0)</f>
        <v>0</v>
      </c>
      <c r="BJ259" s="23" t="s">
        <v>87</v>
      </c>
      <c r="BK259" s="139">
        <f>ROUND(L259*K259,2)</f>
        <v>0</v>
      </c>
      <c r="BL259" s="23" t="s">
        <v>240</v>
      </c>
      <c r="BM259" s="23" t="s">
        <v>319</v>
      </c>
    </row>
    <row r="260" s="10" customFormat="1" ht="16.5" customHeight="1">
      <c r="B260" s="226"/>
      <c r="C260" s="227"/>
      <c r="D260" s="227"/>
      <c r="E260" s="228" t="s">
        <v>21</v>
      </c>
      <c r="F260" s="229" t="s">
        <v>87</v>
      </c>
      <c r="G260" s="230"/>
      <c r="H260" s="230"/>
      <c r="I260" s="230"/>
      <c r="J260" s="227"/>
      <c r="K260" s="231">
        <v>1</v>
      </c>
      <c r="L260" s="227"/>
      <c r="M260" s="227"/>
      <c r="N260" s="227"/>
      <c r="O260" s="227"/>
      <c r="P260" s="227"/>
      <c r="Q260" s="227"/>
      <c r="R260" s="232"/>
      <c r="T260" s="233"/>
      <c r="U260" s="227"/>
      <c r="V260" s="227"/>
      <c r="W260" s="227"/>
      <c r="X260" s="227"/>
      <c r="Y260" s="227"/>
      <c r="Z260" s="227"/>
      <c r="AA260" s="234"/>
      <c r="AT260" s="235" t="s">
        <v>159</v>
      </c>
      <c r="AU260" s="235" t="s">
        <v>103</v>
      </c>
      <c r="AV260" s="10" t="s">
        <v>103</v>
      </c>
      <c r="AW260" s="10" t="s">
        <v>37</v>
      </c>
      <c r="AX260" s="10" t="s">
        <v>79</v>
      </c>
      <c r="AY260" s="235" t="s">
        <v>152</v>
      </c>
    </row>
    <row r="261" s="11" customFormat="1" ht="16.5" customHeight="1">
      <c r="B261" s="236"/>
      <c r="C261" s="237"/>
      <c r="D261" s="237"/>
      <c r="E261" s="238" t="s">
        <v>21</v>
      </c>
      <c r="F261" s="239" t="s">
        <v>160</v>
      </c>
      <c r="G261" s="237"/>
      <c r="H261" s="237"/>
      <c r="I261" s="237"/>
      <c r="J261" s="237"/>
      <c r="K261" s="240">
        <v>1</v>
      </c>
      <c r="L261" s="237"/>
      <c r="M261" s="237"/>
      <c r="N261" s="237"/>
      <c r="O261" s="237"/>
      <c r="P261" s="237"/>
      <c r="Q261" s="237"/>
      <c r="R261" s="241"/>
      <c r="T261" s="242"/>
      <c r="U261" s="237"/>
      <c r="V261" s="237"/>
      <c r="W261" s="237"/>
      <c r="X261" s="237"/>
      <c r="Y261" s="237"/>
      <c r="Z261" s="237"/>
      <c r="AA261" s="243"/>
      <c r="AT261" s="244" t="s">
        <v>159</v>
      </c>
      <c r="AU261" s="244" t="s">
        <v>103</v>
      </c>
      <c r="AV261" s="11" t="s">
        <v>157</v>
      </c>
      <c r="AW261" s="11" t="s">
        <v>37</v>
      </c>
      <c r="AX261" s="11" t="s">
        <v>87</v>
      </c>
      <c r="AY261" s="244" t="s">
        <v>152</v>
      </c>
    </row>
    <row r="262" s="1" customFormat="1" ht="25.5" customHeight="1">
      <c r="B262" s="47"/>
      <c r="C262" s="256" t="s">
        <v>320</v>
      </c>
      <c r="D262" s="256" t="s">
        <v>222</v>
      </c>
      <c r="E262" s="257" t="s">
        <v>321</v>
      </c>
      <c r="F262" s="258" t="s">
        <v>322</v>
      </c>
      <c r="G262" s="258"/>
      <c r="H262" s="258"/>
      <c r="I262" s="258"/>
      <c r="J262" s="259" t="s">
        <v>156</v>
      </c>
      <c r="K262" s="260">
        <v>1</v>
      </c>
      <c r="L262" s="261">
        <v>0</v>
      </c>
      <c r="M262" s="262"/>
      <c r="N262" s="260">
        <f>ROUND(L262*K262,2)</f>
        <v>0</v>
      </c>
      <c r="O262" s="220"/>
      <c r="P262" s="220"/>
      <c r="Q262" s="220"/>
      <c r="R262" s="49"/>
      <c r="T262" s="223" t="s">
        <v>21</v>
      </c>
      <c r="U262" s="57" t="s">
        <v>44</v>
      </c>
      <c r="V262" s="48"/>
      <c r="W262" s="224">
        <f>V262*K262</f>
        <v>0</v>
      </c>
      <c r="X262" s="224">
        <v>0.0018799999999999999</v>
      </c>
      <c r="Y262" s="224">
        <f>X262*K262</f>
        <v>0.0018799999999999999</v>
      </c>
      <c r="Z262" s="224">
        <v>0</v>
      </c>
      <c r="AA262" s="225">
        <f>Z262*K262</f>
        <v>0</v>
      </c>
      <c r="AR262" s="23" t="s">
        <v>298</v>
      </c>
      <c r="AT262" s="23" t="s">
        <v>222</v>
      </c>
      <c r="AU262" s="23" t="s">
        <v>103</v>
      </c>
      <c r="AY262" s="23" t="s">
        <v>152</v>
      </c>
      <c r="BE262" s="139">
        <f>IF(U262="základní",N262,0)</f>
        <v>0</v>
      </c>
      <c r="BF262" s="139">
        <f>IF(U262="snížená",N262,0)</f>
        <v>0</v>
      </c>
      <c r="BG262" s="139">
        <f>IF(U262="zákl. přenesená",N262,0)</f>
        <v>0</v>
      </c>
      <c r="BH262" s="139">
        <f>IF(U262="sníž. přenesená",N262,0)</f>
        <v>0</v>
      </c>
      <c r="BI262" s="139">
        <f>IF(U262="nulová",N262,0)</f>
        <v>0</v>
      </c>
      <c r="BJ262" s="23" t="s">
        <v>87</v>
      </c>
      <c r="BK262" s="139">
        <f>ROUND(L262*K262,2)</f>
        <v>0</v>
      </c>
      <c r="BL262" s="23" t="s">
        <v>240</v>
      </c>
      <c r="BM262" s="23" t="s">
        <v>323</v>
      </c>
    </row>
    <row r="263" s="10" customFormat="1" ht="16.5" customHeight="1">
      <c r="B263" s="226"/>
      <c r="C263" s="227"/>
      <c r="D263" s="227"/>
      <c r="E263" s="228" t="s">
        <v>21</v>
      </c>
      <c r="F263" s="229" t="s">
        <v>87</v>
      </c>
      <c r="G263" s="230"/>
      <c r="H263" s="230"/>
      <c r="I263" s="230"/>
      <c r="J263" s="227"/>
      <c r="K263" s="231">
        <v>1</v>
      </c>
      <c r="L263" s="227"/>
      <c r="M263" s="227"/>
      <c r="N263" s="227"/>
      <c r="O263" s="227"/>
      <c r="P263" s="227"/>
      <c r="Q263" s="227"/>
      <c r="R263" s="232"/>
      <c r="T263" s="233"/>
      <c r="U263" s="227"/>
      <c r="V263" s="227"/>
      <c r="W263" s="227"/>
      <c r="X263" s="227"/>
      <c r="Y263" s="227"/>
      <c r="Z263" s="227"/>
      <c r="AA263" s="234"/>
      <c r="AT263" s="235" t="s">
        <v>159</v>
      </c>
      <c r="AU263" s="235" t="s">
        <v>103</v>
      </c>
      <c r="AV263" s="10" t="s">
        <v>103</v>
      </c>
      <c r="AW263" s="10" t="s">
        <v>37</v>
      </c>
      <c r="AX263" s="10" t="s">
        <v>79</v>
      </c>
      <c r="AY263" s="235" t="s">
        <v>152</v>
      </c>
    </row>
    <row r="264" s="11" customFormat="1" ht="16.5" customHeight="1">
      <c r="B264" s="236"/>
      <c r="C264" s="237"/>
      <c r="D264" s="237"/>
      <c r="E264" s="238" t="s">
        <v>21</v>
      </c>
      <c r="F264" s="239" t="s">
        <v>160</v>
      </c>
      <c r="G264" s="237"/>
      <c r="H264" s="237"/>
      <c r="I264" s="237"/>
      <c r="J264" s="237"/>
      <c r="K264" s="240">
        <v>1</v>
      </c>
      <c r="L264" s="237"/>
      <c r="M264" s="237"/>
      <c r="N264" s="237"/>
      <c r="O264" s="237"/>
      <c r="P264" s="237"/>
      <c r="Q264" s="237"/>
      <c r="R264" s="241"/>
      <c r="T264" s="242"/>
      <c r="U264" s="237"/>
      <c r="V264" s="237"/>
      <c r="W264" s="237"/>
      <c r="X264" s="237"/>
      <c r="Y264" s="237"/>
      <c r="Z264" s="237"/>
      <c r="AA264" s="243"/>
      <c r="AT264" s="244" t="s">
        <v>159</v>
      </c>
      <c r="AU264" s="244" t="s">
        <v>103</v>
      </c>
      <c r="AV264" s="11" t="s">
        <v>157</v>
      </c>
      <c r="AW264" s="11" t="s">
        <v>37</v>
      </c>
      <c r="AX264" s="11" t="s">
        <v>87</v>
      </c>
      <c r="AY264" s="244" t="s">
        <v>152</v>
      </c>
    </row>
    <row r="265" s="1" customFormat="1" ht="25.5" customHeight="1">
      <c r="B265" s="47"/>
      <c r="C265" s="216" t="s">
        <v>324</v>
      </c>
      <c r="D265" s="216" t="s">
        <v>153</v>
      </c>
      <c r="E265" s="217" t="s">
        <v>325</v>
      </c>
      <c r="F265" s="218" t="s">
        <v>326</v>
      </c>
      <c r="G265" s="218"/>
      <c r="H265" s="218"/>
      <c r="I265" s="218"/>
      <c r="J265" s="219" t="s">
        <v>303</v>
      </c>
      <c r="K265" s="221">
        <v>0</v>
      </c>
      <c r="L265" s="221">
        <v>0</v>
      </c>
      <c r="M265" s="222"/>
      <c r="N265" s="220">
        <f>ROUND(L265*K265,2)</f>
        <v>0</v>
      </c>
      <c r="O265" s="220"/>
      <c r="P265" s="220"/>
      <c r="Q265" s="220"/>
      <c r="R265" s="49"/>
      <c r="T265" s="223" t="s">
        <v>21</v>
      </c>
      <c r="U265" s="57" t="s">
        <v>44</v>
      </c>
      <c r="V265" s="48"/>
      <c r="W265" s="224">
        <f>V265*K265</f>
        <v>0</v>
      </c>
      <c r="X265" s="224">
        <v>0</v>
      </c>
      <c r="Y265" s="224">
        <f>X265*K265</f>
        <v>0</v>
      </c>
      <c r="Z265" s="224">
        <v>0</v>
      </c>
      <c r="AA265" s="225">
        <f>Z265*K265</f>
        <v>0</v>
      </c>
      <c r="AR265" s="23" t="s">
        <v>240</v>
      </c>
      <c r="AT265" s="23" t="s">
        <v>153</v>
      </c>
      <c r="AU265" s="23" t="s">
        <v>103</v>
      </c>
      <c r="AY265" s="23" t="s">
        <v>152</v>
      </c>
      <c r="BE265" s="139">
        <f>IF(U265="základní",N265,0)</f>
        <v>0</v>
      </c>
      <c r="BF265" s="139">
        <f>IF(U265="snížená",N265,0)</f>
        <v>0</v>
      </c>
      <c r="BG265" s="139">
        <f>IF(U265="zákl. přenesená",N265,0)</f>
        <v>0</v>
      </c>
      <c r="BH265" s="139">
        <f>IF(U265="sníž. přenesená",N265,0)</f>
        <v>0</v>
      </c>
      <c r="BI265" s="139">
        <f>IF(U265="nulová",N265,0)</f>
        <v>0</v>
      </c>
      <c r="BJ265" s="23" t="s">
        <v>87</v>
      </c>
      <c r="BK265" s="139">
        <f>ROUND(L265*K265,2)</f>
        <v>0</v>
      </c>
      <c r="BL265" s="23" t="s">
        <v>240</v>
      </c>
      <c r="BM265" s="23" t="s">
        <v>327</v>
      </c>
    </row>
    <row r="266" s="9" customFormat="1" ht="29.88" customHeight="1">
      <c r="B266" s="203"/>
      <c r="C266" s="204"/>
      <c r="D266" s="213" t="s">
        <v>123</v>
      </c>
      <c r="E266" s="213"/>
      <c r="F266" s="213"/>
      <c r="G266" s="213"/>
      <c r="H266" s="213"/>
      <c r="I266" s="213"/>
      <c r="J266" s="213"/>
      <c r="K266" s="213"/>
      <c r="L266" s="213"/>
      <c r="M266" s="213"/>
      <c r="N266" s="263">
        <f>BK266</f>
        <v>0</v>
      </c>
      <c r="O266" s="264"/>
      <c r="P266" s="264"/>
      <c r="Q266" s="264"/>
      <c r="R266" s="206"/>
      <c r="T266" s="207"/>
      <c r="U266" s="204"/>
      <c r="V266" s="204"/>
      <c r="W266" s="208">
        <f>SUM(W267:W278)</f>
        <v>0</v>
      </c>
      <c r="X266" s="204"/>
      <c r="Y266" s="208">
        <f>SUM(Y267:Y278)</f>
        <v>0</v>
      </c>
      <c r="Z266" s="204"/>
      <c r="AA266" s="209">
        <f>SUM(AA267:AA278)</f>
        <v>0.46612000000000003</v>
      </c>
      <c r="AR266" s="210" t="s">
        <v>103</v>
      </c>
      <c r="AT266" s="211" t="s">
        <v>78</v>
      </c>
      <c r="AU266" s="211" t="s">
        <v>87</v>
      </c>
      <c r="AY266" s="210" t="s">
        <v>152</v>
      </c>
      <c r="BK266" s="212">
        <f>SUM(BK267:BK278)</f>
        <v>0</v>
      </c>
    </row>
    <row r="267" s="1" customFormat="1" ht="25.5" customHeight="1">
      <c r="B267" s="47"/>
      <c r="C267" s="216" t="s">
        <v>328</v>
      </c>
      <c r="D267" s="216" t="s">
        <v>153</v>
      </c>
      <c r="E267" s="217" t="s">
        <v>329</v>
      </c>
      <c r="F267" s="218" t="s">
        <v>330</v>
      </c>
      <c r="G267" s="218"/>
      <c r="H267" s="218"/>
      <c r="I267" s="218"/>
      <c r="J267" s="219" t="s">
        <v>163</v>
      </c>
      <c r="K267" s="220">
        <v>19.550000000000001</v>
      </c>
      <c r="L267" s="221">
        <v>0</v>
      </c>
      <c r="M267" s="222"/>
      <c r="N267" s="220">
        <f>ROUND(L267*K267,2)</f>
        <v>0</v>
      </c>
      <c r="O267" s="220"/>
      <c r="P267" s="220"/>
      <c r="Q267" s="220"/>
      <c r="R267" s="49"/>
      <c r="T267" s="223" t="s">
        <v>21</v>
      </c>
      <c r="U267" s="57" t="s">
        <v>44</v>
      </c>
      <c r="V267" s="48"/>
      <c r="W267" s="224">
        <f>V267*K267</f>
        <v>0</v>
      </c>
      <c r="X267" s="224">
        <v>0</v>
      </c>
      <c r="Y267" s="224">
        <f>X267*K267</f>
        <v>0</v>
      </c>
      <c r="Z267" s="224">
        <v>0.02</v>
      </c>
      <c r="AA267" s="225">
        <f>Z267*K267</f>
        <v>0.39100000000000001</v>
      </c>
      <c r="AR267" s="23" t="s">
        <v>240</v>
      </c>
      <c r="AT267" s="23" t="s">
        <v>153</v>
      </c>
      <c r="AU267" s="23" t="s">
        <v>103</v>
      </c>
      <c r="AY267" s="23" t="s">
        <v>152</v>
      </c>
      <c r="BE267" s="139">
        <f>IF(U267="základní",N267,0)</f>
        <v>0</v>
      </c>
      <c r="BF267" s="139">
        <f>IF(U267="snížená",N267,0)</f>
        <v>0</v>
      </c>
      <c r="BG267" s="139">
        <f>IF(U267="zákl. přenesená",N267,0)</f>
        <v>0</v>
      </c>
      <c r="BH267" s="139">
        <f>IF(U267="sníž. přenesená",N267,0)</f>
        <v>0</v>
      </c>
      <c r="BI267" s="139">
        <f>IF(U267="nulová",N267,0)</f>
        <v>0</v>
      </c>
      <c r="BJ267" s="23" t="s">
        <v>87</v>
      </c>
      <c r="BK267" s="139">
        <f>ROUND(L267*K267,2)</f>
        <v>0</v>
      </c>
      <c r="BL267" s="23" t="s">
        <v>240</v>
      </c>
      <c r="BM267" s="23" t="s">
        <v>331</v>
      </c>
    </row>
    <row r="268" s="10" customFormat="1" ht="16.5" customHeight="1">
      <c r="B268" s="226"/>
      <c r="C268" s="227"/>
      <c r="D268" s="227"/>
      <c r="E268" s="228" t="s">
        <v>21</v>
      </c>
      <c r="F268" s="229" t="s">
        <v>332</v>
      </c>
      <c r="G268" s="230"/>
      <c r="H268" s="230"/>
      <c r="I268" s="230"/>
      <c r="J268" s="227"/>
      <c r="K268" s="231">
        <v>7.2400000000000002</v>
      </c>
      <c r="L268" s="227"/>
      <c r="M268" s="227"/>
      <c r="N268" s="227"/>
      <c r="O268" s="227"/>
      <c r="P268" s="227"/>
      <c r="Q268" s="227"/>
      <c r="R268" s="232"/>
      <c r="T268" s="233"/>
      <c r="U268" s="227"/>
      <c r="V268" s="227"/>
      <c r="W268" s="227"/>
      <c r="X268" s="227"/>
      <c r="Y268" s="227"/>
      <c r="Z268" s="227"/>
      <c r="AA268" s="234"/>
      <c r="AT268" s="235" t="s">
        <v>159</v>
      </c>
      <c r="AU268" s="235" t="s">
        <v>103</v>
      </c>
      <c r="AV268" s="10" t="s">
        <v>103</v>
      </c>
      <c r="AW268" s="10" t="s">
        <v>37</v>
      </c>
      <c r="AX268" s="10" t="s">
        <v>79</v>
      </c>
      <c r="AY268" s="235" t="s">
        <v>152</v>
      </c>
    </row>
    <row r="269" s="10" customFormat="1" ht="16.5" customHeight="1">
      <c r="B269" s="226"/>
      <c r="C269" s="227"/>
      <c r="D269" s="227"/>
      <c r="E269" s="228" t="s">
        <v>21</v>
      </c>
      <c r="F269" s="254" t="s">
        <v>333</v>
      </c>
      <c r="G269" s="227"/>
      <c r="H269" s="227"/>
      <c r="I269" s="227"/>
      <c r="J269" s="227"/>
      <c r="K269" s="231">
        <v>12.310000000000001</v>
      </c>
      <c r="L269" s="227"/>
      <c r="M269" s="227"/>
      <c r="N269" s="227"/>
      <c r="O269" s="227"/>
      <c r="P269" s="227"/>
      <c r="Q269" s="227"/>
      <c r="R269" s="232"/>
      <c r="T269" s="233"/>
      <c r="U269" s="227"/>
      <c r="V269" s="227"/>
      <c r="W269" s="227"/>
      <c r="X269" s="227"/>
      <c r="Y269" s="227"/>
      <c r="Z269" s="227"/>
      <c r="AA269" s="234"/>
      <c r="AT269" s="235" t="s">
        <v>159</v>
      </c>
      <c r="AU269" s="235" t="s">
        <v>103</v>
      </c>
      <c r="AV269" s="10" t="s">
        <v>103</v>
      </c>
      <c r="AW269" s="10" t="s">
        <v>37</v>
      </c>
      <c r="AX269" s="10" t="s">
        <v>79</v>
      </c>
      <c r="AY269" s="235" t="s">
        <v>152</v>
      </c>
    </row>
    <row r="270" s="11" customFormat="1" ht="16.5" customHeight="1">
      <c r="B270" s="236"/>
      <c r="C270" s="237"/>
      <c r="D270" s="237"/>
      <c r="E270" s="238" t="s">
        <v>21</v>
      </c>
      <c r="F270" s="239" t="s">
        <v>160</v>
      </c>
      <c r="G270" s="237"/>
      <c r="H270" s="237"/>
      <c r="I270" s="237"/>
      <c r="J270" s="237"/>
      <c r="K270" s="240">
        <v>19.550000000000001</v>
      </c>
      <c r="L270" s="237"/>
      <c r="M270" s="237"/>
      <c r="N270" s="237"/>
      <c r="O270" s="237"/>
      <c r="P270" s="237"/>
      <c r="Q270" s="237"/>
      <c r="R270" s="241"/>
      <c r="T270" s="242"/>
      <c r="U270" s="237"/>
      <c r="V270" s="237"/>
      <c r="W270" s="237"/>
      <c r="X270" s="237"/>
      <c r="Y270" s="237"/>
      <c r="Z270" s="237"/>
      <c r="AA270" s="243"/>
      <c r="AT270" s="244" t="s">
        <v>159</v>
      </c>
      <c r="AU270" s="244" t="s">
        <v>103</v>
      </c>
      <c r="AV270" s="11" t="s">
        <v>157</v>
      </c>
      <c r="AW270" s="11" t="s">
        <v>37</v>
      </c>
      <c r="AX270" s="11" t="s">
        <v>87</v>
      </c>
      <c r="AY270" s="244" t="s">
        <v>152</v>
      </c>
    </row>
    <row r="271" s="1" customFormat="1" ht="16.5" customHeight="1">
      <c r="B271" s="47"/>
      <c r="C271" s="216" t="s">
        <v>334</v>
      </c>
      <c r="D271" s="216" t="s">
        <v>153</v>
      </c>
      <c r="E271" s="217" t="s">
        <v>335</v>
      </c>
      <c r="F271" s="218" t="s">
        <v>336</v>
      </c>
      <c r="G271" s="218"/>
      <c r="H271" s="218"/>
      <c r="I271" s="218"/>
      <c r="J271" s="219" t="s">
        <v>163</v>
      </c>
      <c r="K271" s="220">
        <v>12.52</v>
      </c>
      <c r="L271" s="221">
        <v>0</v>
      </c>
      <c r="M271" s="222"/>
      <c r="N271" s="220">
        <f>ROUND(L271*K271,2)</f>
        <v>0</v>
      </c>
      <c r="O271" s="220"/>
      <c r="P271" s="220"/>
      <c r="Q271" s="220"/>
      <c r="R271" s="49"/>
      <c r="T271" s="223" t="s">
        <v>21</v>
      </c>
      <c r="U271" s="57" t="s">
        <v>44</v>
      </c>
      <c r="V271" s="48"/>
      <c r="W271" s="224">
        <f>V271*K271</f>
        <v>0</v>
      </c>
      <c r="X271" s="224">
        <v>0</v>
      </c>
      <c r="Y271" s="224">
        <f>X271*K271</f>
        <v>0</v>
      </c>
      <c r="Z271" s="224">
        <v>0.0040000000000000001</v>
      </c>
      <c r="AA271" s="225">
        <f>Z271*K271</f>
        <v>0.05008</v>
      </c>
      <c r="AR271" s="23" t="s">
        <v>240</v>
      </c>
      <c r="AT271" s="23" t="s">
        <v>153</v>
      </c>
      <c r="AU271" s="23" t="s">
        <v>103</v>
      </c>
      <c r="AY271" s="23" t="s">
        <v>152</v>
      </c>
      <c r="BE271" s="139">
        <f>IF(U271="základní",N271,0)</f>
        <v>0</v>
      </c>
      <c r="BF271" s="139">
        <f>IF(U271="snížená",N271,0)</f>
        <v>0</v>
      </c>
      <c r="BG271" s="139">
        <f>IF(U271="zákl. přenesená",N271,0)</f>
        <v>0</v>
      </c>
      <c r="BH271" s="139">
        <f>IF(U271="sníž. přenesená",N271,0)</f>
        <v>0</v>
      </c>
      <c r="BI271" s="139">
        <f>IF(U271="nulová",N271,0)</f>
        <v>0</v>
      </c>
      <c r="BJ271" s="23" t="s">
        <v>87</v>
      </c>
      <c r="BK271" s="139">
        <f>ROUND(L271*K271,2)</f>
        <v>0</v>
      </c>
      <c r="BL271" s="23" t="s">
        <v>240</v>
      </c>
      <c r="BM271" s="23" t="s">
        <v>337</v>
      </c>
    </row>
    <row r="272" s="10" customFormat="1" ht="16.5" customHeight="1">
      <c r="B272" s="226"/>
      <c r="C272" s="227"/>
      <c r="D272" s="227"/>
      <c r="E272" s="228" t="s">
        <v>21</v>
      </c>
      <c r="F272" s="229" t="s">
        <v>231</v>
      </c>
      <c r="G272" s="230"/>
      <c r="H272" s="230"/>
      <c r="I272" s="230"/>
      <c r="J272" s="227"/>
      <c r="K272" s="231">
        <v>10.48</v>
      </c>
      <c r="L272" s="227"/>
      <c r="M272" s="227"/>
      <c r="N272" s="227"/>
      <c r="O272" s="227"/>
      <c r="P272" s="227"/>
      <c r="Q272" s="227"/>
      <c r="R272" s="232"/>
      <c r="T272" s="233"/>
      <c r="U272" s="227"/>
      <c r="V272" s="227"/>
      <c r="W272" s="227"/>
      <c r="X272" s="227"/>
      <c r="Y272" s="227"/>
      <c r="Z272" s="227"/>
      <c r="AA272" s="234"/>
      <c r="AT272" s="235" t="s">
        <v>159</v>
      </c>
      <c r="AU272" s="235" t="s">
        <v>103</v>
      </c>
      <c r="AV272" s="10" t="s">
        <v>103</v>
      </c>
      <c r="AW272" s="10" t="s">
        <v>37</v>
      </c>
      <c r="AX272" s="10" t="s">
        <v>79</v>
      </c>
      <c r="AY272" s="235" t="s">
        <v>152</v>
      </c>
    </row>
    <row r="273" s="10" customFormat="1" ht="16.5" customHeight="1">
      <c r="B273" s="226"/>
      <c r="C273" s="227"/>
      <c r="D273" s="227"/>
      <c r="E273" s="228" t="s">
        <v>21</v>
      </c>
      <c r="F273" s="254" t="s">
        <v>338</v>
      </c>
      <c r="G273" s="227"/>
      <c r="H273" s="227"/>
      <c r="I273" s="227"/>
      <c r="J273" s="227"/>
      <c r="K273" s="231">
        <v>2.04</v>
      </c>
      <c r="L273" s="227"/>
      <c r="M273" s="227"/>
      <c r="N273" s="227"/>
      <c r="O273" s="227"/>
      <c r="P273" s="227"/>
      <c r="Q273" s="227"/>
      <c r="R273" s="232"/>
      <c r="T273" s="233"/>
      <c r="U273" s="227"/>
      <c r="V273" s="227"/>
      <c r="W273" s="227"/>
      <c r="X273" s="227"/>
      <c r="Y273" s="227"/>
      <c r="Z273" s="227"/>
      <c r="AA273" s="234"/>
      <c r="AT273" s="235" t="s">
        <v>159</v>
      </c>
      <c r="AU273" s="235" t="s">
        <v>103</v>
      </c>
      <c r="AV273" s="10" t="s">
        <v>103</v>
      </c>
      <c r="AW273" s="10" t="s">
        <v>37</v>
      </c>
      <c r="AX273" s="10" t="s">
        <v>79</v>
      </c>
      <c r="AY273" s="235" t="s">
        <v>152</v>
      </c>
    </row>
    <row r="274" s="11" customFormat="1" ht="16.5" customHeight="1">
      <c r="B274" s="236"/>
      <c r="C274" s="237"/>
      <c r="D274" s="237"/>
      <c r="E274" s="238" t="s">
        <v>21</v>
      </c>
      <c r="F274" s="239" t="s">
        <v>160</v>
      </c>
      <c r="G274" s="237"/>
      <c r="H274" s="237"/>
      <c r="I274" s="237"/>
      <c r="J274" s="237"/>
      <c r="K274" s="240">
        <v>12.52</v>
      </c>
      <c r="L274" s="237"/>
      <c r="M274" s="237"/>
      <c r="N274" s="237"/>
      <c r="O274" s="237"/>
      <c r="P274" s="237"/>
      <c r="Q274" s="237"/>
      <c r="R274" s="241"/>
      <c r="T274" s="242"/>
      <c r="U274" s="237"/>
      <c r="V274" s="237"/>
      <c r="W274" s="237"/>
      <c r="X274" s="237"/>
      <c r="Y274" s="237"/>
      <c r="Z274" s="237"/>
      <c r="AA274" s="243"/>
      <c r="AT274" s="244" t="s">
        <v>159</v>
      </c>
      <c r="AU274" s="244" t="s">
        <v>103</v>
      </c>
      <c r="AV274" s="11" t="s">
        <v>157</v>
      </c>
      <c r="AW274" s="11" t="s">
        <v>37</v>
      </c>
      <c r="AX274" s="11" t="s">
        <v>87</v>
      </c>
      <c r="AY274" s="244" t="s">
        <v>152</v>
      </c>
    </row>
    <row r="275" s="1" customFormat="1" ht="16.5" customHeight="1">
      <c r="B275" s="47"/>
      <c r="C275" s="216" t="s">
        <v>339</v>
      </c>
      <c r="D275" s="216" t="s">
        <v>153</v>
      </c>
      <c r="E275" s="217" t="s">
        <v>340</v>
      </c>
      <c r="F275" s="218" t="s">
        <v>341</v>
      </c>
      <c r="G275" s="218"/>
      <c r="H275" s="218"/>
      <c r="I275" s="218"/>
      <c r="J275" s="219" t="s">
        <v>163</v>
      </c>
      <c r="K275" s="220">
        <v>12.52</v>
      </c>
      <c r="L275" s="221">
        <v>0</v>
      </c>
      <c r="M275" s="222"/>
      <c r="N275" s="220">
        <f>ROUND(L275*K275,2)</f>
        <v>0</v>
      </c>
      <c r="O275" s="220"/>
      <c r="P275" s="220"/>
      <c r="Q275" s="220"/>
      <c r="R275" s="49"/>
      <c r="T275" s="223" t="s">
        <v>21</v>
      </c>
      <c r="U275" s="57" t="s">
        <v>44</v>
      </c>
      <c r="V275" s="48"/>
      <c r="W275" s="224">
        <f>V275*K275</f>
        <v>0</v>
      </c>
      <c r="X275" s="224">
        <v>0</v>
      </c>
      <c r="Y275" s="224">
        <f>X275*K275</f>
        <v>0</v>
      </c>
      <c r="Z275" s="224">
        <v>0.002</v>
      </c>
      <c r="AA275" s="225">
        <f>Z275*K275</f>
        <v>0.02504</v>
      </c>
      <c r="AR275" s="23" t="s">
        <v>240</v>
      </c>
      <c r="AT275" s="23" t="s">
        <v>153</v>
      </c>
      <c r="AU275" s="23" t="s">
        <v>103</v>
      </c>
      <c r="AY275" s="23" t="s">
        <v>152</v>
      </c>
      <c r="BE275" s="139">
        <f>IF(U275="základní",N275,0)</f>
        <v>0</v>
      </c>
      <c r="BF275" s="139">
        <f>IF(U275="snížená",N275,0)</f>
        <v>0</v>
      </c>
      <c r="BG275" s="139">
        <f>IF(U275="zákl. přenesená",N275,0)</f>
        <v>0</v>
      </c>
      <c r="BH275" s="139">
        <f>IF(U275="sníž. přenesená",N275,0)</f>
        <v>0</v>
      </c>
      <c r="BI275" s="139">
        <f>IF(U275="nulová",N275,0)</f>
        <v>0</v>
      </c>
      <c r="BJ275" s="23" t="s">
        <v>87</v>
      </c>
      <c r="BK275" s="139">
        <f>ROUND(L275*K275,2)</f>
        <v>0</v>
      </c>
      <c r="BL275" s="23" t="s">
        <v>240</v>
      </c>
      <c r="BM275" s="23" t="s">
        <v>342</v>
      </c>
    </row>
    <row r="276" s="10" customFormat="1" ht="16.5" customHeight="1">
      <c r="B276" s="226"/>
      <c r="C276" s="227"/>
      <c r="D276" s="227"/>
      <c r="E276" s="228" t="s">
        <v>21</v>
      </c>
      <c r="F276" s="229" t="s">
        <v>231</v>
      </c>
      <c r="G276" s="230"/>
      <c r="H276" s="230"/>
      <c r="I276" s="230"/>
      <c r="J276" s="227"/>
      <c r="K276" s="231">
        <v>10.48</v>
      </c>
      <c r="L276" s="227"/>
      <c r="M276" s="227"/>
      <c r="N276" s="227"/>
      <c r="O276" s="227"/>
      <c r="P276" s="227"/>
      <c r="Q276" s="227"/>
      <c r="R276" s="232"/>
      <c r="T276" s="233"/>
      <c r="U276" s="227"/>
      <c r="V276" s="227"/>
      <c r="W276" s="227"/>
      <c r="X276" s="227"/>
      <c r="Y276" s="227"/>
      <c r="Z276" s="227"/>
      <c r="AA276" s="234"/>
      <c r="AT276" s="235" t="s">
        <v>159</v>
      </c>
      <c r="AU276" s="235" t="s">
        <v>103</v>
      </c>
      <c r="AV276" s="10" t="s">
        <v>103</v>
      </c>
      <c r="AW276" s="10" t="s">
        <v>37</v>
      </c>
      <c r="AX276" s="10" t="s">
        <v>79</v>
      </c>
      <c r="AY276" s="235" t="s">
        <v>152</v>
      </c>
    </row>
    <row r="277" s="10" customFormat="1" ht="16.5" customHeight="1">
      <c r="B277" s="226"/>
      <c r="C277" s="227"/>
      <c r="D277" s="227"/>
      <c r="E277" s="228" t="s">
        <v>21</v>
      </c>
      <c r="F277" s="254" t="s">
        <v>338</v>
      </c>
      <c r="G277" s="227"/>
      <c r="H277" s="227"/>
      <c r="I277" s="227"/>
      <c r="J277" s="227"/>
      <c r="K277" s="231">
        <v>2.04</v>
      </c>
      <c r="L277" s="227"/>
      <c r="M277" s="227"/>
      <c r="N277" s="227"/>
      <c r="O277" s="227"/>
      <c r="P277" s="227"/>
      <c r="Q277" s="227"/>
      <c r="R277" s="232"/>
      <c r="T277" s="233"/>
      <c r="U277" s="227"/>
      <c r="V277" s="227"/>
      <c r="W277" s="227"/>
      <c r="X277" s="227"/>
      <c r="Y277" s="227"/>
      <c r="Z277" s="227"/>
      <c r="AA277" s="234"/>
      <c r="AT277" s="235" t="s">
        <v>159</v>
      </c>
      <c r="AU277" s="235" t="s">
        <v>103</v>
      </c>
      <c r="AV277" s="10" t="s">
        <v>103</v>
      </c>
      <c r="AW277" s="10" t="s">
        <v>37</v>
      </c>
      <c r="AX277" s="10" t="s">
        <v>79</v>
      </c>
      <c r="AY277" s="235" t="s">
        <v>152</v>
      </c>
    </row>
    <row r="278" s="11" customFormat="1" ht="16.5" customHeight="1">
      <c r="B278" s="236"/>
      <c r="C278" s="237"/>
      <c r="D278" s="237"/>
      <c r="E278" s="238" t="s">
        <v>21</v>
      </c>
      <c r="F278" s="239" t="s">
        <v>160</v>
      </c>
      <c r="G278" s="237"/>
      <c r="H278" s="237"/>
      <c r="I278" s="237"/>
      <c r="J278" s="237"/>
      <c r="K278" s="240">
        <v>12.52</v>
      </c>
      <c r="L278" s="237"/>
      <c r="M278" s="237"/>
      <c r="N278" s="237"/>
      <c r="O278" s="237"/>
      <c r="P278" s="237"/>
      <c r="Q278" s="237"/>
      <c r="R278" s="241"/>
      <c r="T278" s="242"/>
      <c r="U278" s="237"/>
      <c r="V278" s="237"/>
      <c r="W278" s="237"/>
      <c r="X278" s="237"/>
      <c r="Y278" s="237"/>
      <c r="Z278" s="237"/>
      <c r="AA278" s="243"/>
      <c r="AT278" s="244" t="s">
        <v>159</v>
      </c>
      <c r="AU278" s="244" t="s">
        <v>103</v>
      </c>
      <c r="AV278" s="11" t="s">
        <v>157</v>
      </c>
      <c r="AW278" s="11" t="s">
        <v>37</v>
      </c>
      <c r="AX278" s="11" t="s">
        <v>87</v>
      </c>
      <c r="AY278" s="244" t="s">
        <v>152</v>
      </c>
    </row>
    <row r="279" s="9" customFormat="1" ht="29.88" customHeight="1">
      <c r="B279" s="203"/>
      <c r="C279" s="204"/>
      <c r="D279" s="213" t="s">
        <v>124</v>
      </c>
      <c r="E279" s="213"/>
      <c r="F279" s="213"/>
      <c r="G279" s="213"/>
      <c r="H279" s="213"/>
      <c r="I279" s="213"/>
      <c r="J279" s="213"/>
      <c r="K279" s="213"/>
      <c r="L279" s="213"/>
      <c r="M279" s="213"/>
      <c r="N279" s="214">
        <f>BK279</f>
        <v>0</v>
      </c>
      <c r="O279" s="215"/>
      <c r="P279" s="215"/>
      <c r="Q279" s="215"/>
      <c r="R279" s="206"/>
      <c r="T279" s="207"/>
      <c r="U279" s="204"/>
      <c r="V279" s="204"/>
      <c r="W279" s="208">
        <f>W280</f>
        <v>0</v>
      </c>
      <c r="X279" s="204"/>
      <c r="Y279" s="208">
        <f>Y280</f>
        <v>0</v>
      </c>
      <c r="Z279" s="204"/>
      <c r="AA279" s="209">
        <f>AA280</f>
        <v>0</v>
      </c>
      <c r="AR279" s="210" t="s">
        <v>103</v>
      </c>
      <c r="AT279" s="211" t="s">
        <v>78</v>
      </c>
      <c r="AU279" s="211" t="s">
        <v>87</v>
      </c>
      <c r="AY279" s="210" t="s">
        <v>152</v>
      </c>
      <c r="BK279" s="212">
        <f>BK280</f>
        <v>0</v>
      </c>
    </row>
    <row r="280" s="1" customFormat="1" ht="16.5" customHeight="1">
      <c r="B280" s="47"/>
      <c r="C280" s="216" t="s">
        <v>343</v>
      </c>
      <c r="D280" s="216" t="s">
        <v>153</v>
      </c>
      <c r="E280" s="217" t="s">
        <v>344</v>
      </c>
      <c r="F280" s="218" t="s">
        <v>345</v>
      </c>
      <c r="G280" s="218"/>
      <c r="H280" s="218"/>
      <c r="I280" s="218"/>
      <c r="J280" s="219" t="s">
        <v>346</v>
      </c>
      <c r="K280" s="220">
        <v>1</v>
      </c>
      <c r="L280" s="221">
        <v>0</v>
      </c>
      <c r="M280" s="222"/>
      <c r="N280" s="220">
        <f>ROUND(L280*K280,2)</f>
        <v>0</v>
      </c>
      <c r="O280" s="220"/>
      <c r="P280" s="220"/>
      <c r="Q280" s="220"/>
      <c r="R280" s="49"/>
      <c r="T280" s="223" t="s">
        <v>21</v>
      </c>
      <c r="U280" s="57" t="s">
        <v>44</v>
      </c>
      <c r="V280" s="48"/>
      <c r="W280" s="224">
        <f>V280*K280</f>
        <v>0</v>
      </c>
      <c r="X280" s="224">
        <v>0</v>
      </c>
      <c r="Y280" s="224">
        <f>X280*K280</f>
        <v>0</v>
      </c>
      <c r="Z280" s="224">
        <v>0</v>
      </c>
      <c r="AA280" s="225">
        <f>Z280*K280</f>
        <v>0</v>
      </c>
      <c r="AR280" s="23" t="s">
        <v>240</v>
      </c>
      <c r="AT280" s="23" t="s">
        <v>153</v>
      </c>
      <c r="AU280" s="23" t="s">
        <v>103</v>
      </c>
      <c r="AY280" s="23" t="s">
        <v>152</v>
      </c>
      <c r="BE280" s="139">
        <f>IF(U280="základní",N280,0)</f>
        <v>0</v>
      </c>
      <c r="BF280" s="139">
        <f>IF(U280="snížená",N280,0)</f>
        <v>0</v>
      </c>
      <c r="BG280" s="139">
        <f>IF(U280="zákl. přenesená",N280,0)</f>
        <v>0</v>
      </c>
      <c r="BH280" s="139">
        <f>IF(U280="sníž. přenesená",N280,0)</f>
        <v>0</v>
      </c>
      <c r="BI280" s="139">
        <f>IF(U280="nulová",N280,0)</f>
        <v>0</v>
      </c>
      <c r="BJ280" s="23" t="s">
        <v>87</v>
      </c>
      <c r="BK280" s="139">
        <f>ROUND(L280*K280,2)</f>
        <v>0</v>
      </c>
      <c r="BL280" s="23" t="s">
        <v>240</v>
      </c>
      <c r="BM280" s="23" t="s">
        <v>347</v>
      </c>
    </row>
    <row r="281" s="9" customFormat="1" ht="29.88" customHeight="1">
      <c r="B281" s="203"/>
      <c r="C281" s="204"/>
      <c r="D281" s="213" t="s">
        <v>125</v>
      </c>
      <c r="E281" s="213"/>
      <c r="F281" s="213"/>
      <c r="G281" s="213"/>
      <c r="H281" s="213"/>
      <c r="I281" s="213"/>
      <c r="J281" s="213"/>
      <c r="K281" s="213"/>
      <c r="L281" s="213"/>
      <c r="M281" s="213"/>
      <c r="N281" s="263">
        <f>BK281</f>
        <v>0</v>
      </c>
      <c r="O281" s="264"/>
      <c r="P281" s="264"/>
      <c r="Q281" s="264"/>
      <c r="R281" s="206"/>
      <c r="T281" s="207"/>
      <c r="U281" s="204"/>
      <c r="V281" s="204"/>
      <c r="W281" s="208">
        <f>SUM(W282:W306)</f>
        <v>0</v>
      </c>
      <c r="X281" s="204"/>
      <c r="Y281" s="208">
        <f>SUM(Y282:Y306)</f>
        <v>0.036625399999999995</v>
      </c>
      <c r="Z281" s="204"/>
      <c r="AA281" s="209">
        <f>SUM(AA282:AA306)</f>
        <v>0.00081220000000000001</v>
      </c>
      <c r="AR281" s="210" t="s">
        <v>103</v>
      </c>
      <c r="AT281" s="211" t="s">
        <v>78</v>
      </c>
      <c r="AU281" s="211" t="s">
        <v>87</v>
      </c>
      <c r="AY281" s="210" t="s">
        <v>152</v>
      </c>
      <c r="BK281" s="212">
        <f>SUM(BK282:BK306)</f>
        <v>0</v>
      </c>
    </row>
    <row r="282" s="1" customFormat="1" ht="25.5" customHeight="1">
      <c r="B282" s="47"/>
      <c r="C282" s="216" t="s">
        <v>348</v>
      </c>
      <c r="D282" s="216" t="s">
        <v>153</v>
      </c>
      <c r="E282" s="217" t="s">
        <v>349</v>
      </c>
      <c r="F282" s="218" t="s">
        <v>350</v>
      </c>
      <c r="G282" s="218"/>
      <c r="H282" s="218"/>
      <c r="I282" s="218"/>
      <c r="J282" s="219" t="s">
        <v>163</v>
      </c>
      <c r="K282" s="220">
        <v>130.78999999999999</v>
      </c>
      <c r="L282" s="221">
        <v>0</v>
      </c>
      <c r="M282" s="222"/>
      <c r="N282" s="220">
        <f>ROUND(L282*K282,2)</f>
        <v>0</v>
      </c>
      <c r="O282" s="220"/>
      <c r="P282" s="220"/>
      <c r="Q282" s="220"/>
      <c r="R282" s="49"/>
      <c r="T282" s="223" t="s">
        <v>21</v>
      </c>
      <c r="U282" s="57" t="s">
        <v>44</v>
      </c>
      <c r="V282" s="48"/>
      <c r="W282" s="224">
        <f>V282*K282</f>
        <v>0</v>
      </c>
      <c r="X282" s="224">
        <v>0</v>
      </c>
      <c r="Y282" s="224">
        <f>X282*K282</f>
        <v>0</v>
      </c>
      <c r="Z282" s="224">
        <v>0</v>
      </c>
      <c r="AA282" s="225">
        <f>Z282*K282</f>
        <v>0</v>
      </c>
      <c r="AR282" s="23" t="s">
        <v>240</v>
      </c>
      <c r="AT282" s="23" t="s">
        <v>153</v>
      </c>
      <c r="AU282" s="23" t="s">
        <v>103</v>
      </c>
      <c r="AY282" s="23" t="s">
        <v>152</v>
      </c>
      <c r="BE282" s="139">
        <f>IF(U282="základní",N282,0)</f>
        <v>0</v>
      </c>
      <c r="BF282" s="139">
        <f>IF(U282="snížená",N282,0)</f>
        <v>0</v>
      </c>
      <c r="BG282" s="139">
        <f>IF(U282="zákl. přenesená",N282,0)</f>
        <v>0</v>
      </c>
      <c r="BH282" s="139">
        <f>IF(U282="sníž. přenesená",N282,0)</f>
        <v>0</v>
      </c>
      <c r="BI282" s="139">
        <f>IF(U282="nulová",N282,0)</f>
        <v>0</v>
      </c>
      <c r="BJ282" s="23" t="s">
        <v>87</v>
      </c>
      <c r="BK282" s="139">
        <f>ROUND(L282*K282,2)</f>
        <v>0</v>
      </c>
      <c r="BL282" s="23" t="s">
        <v>240</v>
      </c>
      <c r="BM282" s="23" t="s">
        <v>351</v>
      </c>
    </row>
    <row r="283" s="10" customFormat="1" ht="25.5" customHeight="1">
      <c r="B283" s="226"/>
      <c r="C283" s="227"/>
      <c r="D283" s="227"/>
      <c r="E283" s="228" t="s">
        <v>21</v>
      </c>
      <c r="F283" s="229" t="s">
        <v>352</v>
      </c>
      <c r="G283" s="230"/>
      <c r="H283" s="230"/>
      <c r="I283" s="230"/>
      <c r="J283" s="227"/>
      <c r="K283" s="231">
        <v>124.20999999999999</v>
      </c>
      <c r="L283" s="227"/>
      <c r="M283" s="227"/>
      <c r="N283" s="227"/>
      <c r="O283" s="227"/>
      <c r="P283" s="227"/>
      <c r="Q283" s="227"/>
      <c r="R283" s="232"/>
      <c r="T283" s="233"/>
      <c r="U283" s="227"/>
      <c r="V283" s="227"/>
      <c r="W283" s="227"/>
      <c r="X283" s="227"/>
      <c r="Y283" s="227"/>
      <c r="Z283" s="227"/>
      <c r="AA283" s="234"/>
      <c r="AT283" s="235" t="s">
        <v>159</v>
      </c>
      <c r="AU283" s="235" t="s">
        <v>103</v>
      </c>
      <c r="AV283" s="10" t="s">
        <v>103</v>
      </c>
      <c r="AW283" s="10" t="s">
        <v>37</v>
      </c>
      <c r="AX283" s="10" t="s">
        <v>79</v>
      </c>
      <c r="AY283" s="235" t="s">
        <v>152</v>
      </c>
    </row>
    <row r="284" s="10" customFormat="1" ht="16.5" customHeight="1">
      <c r="B284" s="226"/>
      <c r="C284" s="227"/>
      <c r="D284" s="227"/>
      <c r="E284" s="228" t="s">
        <v>21</v>
      </c>
      <c r="F284" s="254" t="s">
        <v>353</v>
      </c>
      <c r="G284" s="227"/>
      <c r="H284" s="227"/>
      <c r="I284" s="227"/>
      <c r="J284" s="227"/>
      <c r="K284" s="231">
        <v>6.2400000000000002</v>
      </c>
      <c r="L284" s="227"/>
      <c r="M284" s="227"/>
      <c r="N284" s="227"/>
      <c r="O284" s="227"/>
      <c r="P284" s="227"/>
      <c r="Q284" s="227"/>
      <c r="R284" s="232"/>
      <c r="T284" s="233"/>
      <c r="U284" s="227"/>
      <c r="V284" s="227"/>
      <c r="W284" s="227"/>
      <c r="X284" s="227"/>
      <c r="Y284" s="227"/>
      <c r="Z284" s="227"/>
      <c r="AA284" s="234"/>
      <c r="AT284" s="235" t="s">
        <v>159</v>
      </c>
      <c r="AU284" s="235" t="s">
        <v>103</v>
      </c>
      <c r="AV284" s="10" t="s">
        <v>103</v>
      </c>
      <c r="AW284" s="10" t="s">
        <v>37</v>
      </c>
      <c r="AX284" s="10" t="s">
        <v>79</v>
      </c>
      <c r="AY284" s="235" t="s">
        <v>152</v>
      </c>
    </row>
    <row r="285" s="10" customFormat="1" ht="16.5" customHeight="1">
      <c r="B285" s="226"/>
      <c r="C285" s="227"/>
      <c r="D285" s="227"/>
      <c r="E285" s="228" t="s">
        <v>21</v>
      </c>
      <c r="F285" s="254" t="s">
        <v>354</v>
      </c>
      <c r="G285" s="227"/>
      <c r="H285" s="227"/>
      <c r="I285" s="227"/>
      <c r="J285" s="227"/>
      <c r="K285" s="231">
        <v>-2.5</v>
      </c>
      <c r="L285" s="227"/>
      <c r="M285" s="227"/>
      <c r="N285" s="227"/>
      <c r="O285" s="227"/>
      <c r="P285" s="227"/>
      <c r="Q285" s="227"/>
      <c r="R285" s="232"/>
      <c r="T285" s="233"/>
      <c r="U285" s="227"/>
      <c r="V285" s="227"/>
      <c r="W285" s="227"/>
      <c r="X285" s="227"/>
      <c r="Y285" s="227"/>
      <c r="Z285" s="227"/>
      <c r="AA285" s="234"/>
      <c r="AT285" s="235" t="s">
        <v>159</v>
      </c>
      <c r="AU285" s="235" t="s">
        <v>103</v>
      </c>
      <c r="AV285" s="10" t="s">
        <v>103</v>
      </c>
      <c r="AW285" s="10" t="s">
        <v>37</v>
      </c>
      <c r="AX285" s="10" t="s">
        <v>79</v>
      </c>
      <c r="AY285" s="235" t="s">
        <v>152</v>
      </c>
    </row>
    <row r="286" s="10" customFormat="1" ht="16.5" customHeight="1">
      <c r="B286" s="226"/>
      <c r="C286" s="227"/>
      <c r="D286" s="227"/>
      <c r="E286" s="228" t="s">
        <v>21</v>
      </c>
      <c r="F286" s="254" t="s">
        <v>355</v>
      </c>
      <c r="G286" s="227"/>
      <c r="H286" s="227"/>
      <c r="I286" s="227"/>
      <c r="J286" s="227"/>
      <c r="K286" s="231">
        <v>-19.420000000000002</v>
      </c>
      <c r="L286" s="227"/>
      <c r="M286" s="227"/>
      <c r="N286" s="227"/>
      <c r="O286" s="227"/>
      <c r="P286" s="227"/>
      <c r="Q286" s="227"/>
      <c r="R286" s="232"/>
      <c r="T286" s="233"/>
      <c r="U286" s="227"/>
      <c r="V286" s="227"/>
      <c r="W286" s="227"/>
      <c r="X286" s="227"/>
      <c r="Y286" s="227"/>
      <c r="Z286" s="227"/>
      <c r="AA286" s="234"/>
      <c r="AT286" s="235" t="s">
        <v>159</v>
      </c>
      <c r="AU286" s="235" t="s">
        <v>103</v>
      </c>
      <c r="AV286" s="10" t="s">
        <v>103</v>
      </c>
      <c r="AW286" s="10" t="s">
        <v>37</v>
      </c>
      <c r="AX286" s="10" t="s">
        <v>79</v>
      </c>
      <c r="AY286" s="235" t="s">
        <v>152</v>
      </c>
    </row>
    <row r="287" s="10" customFormat="1" ht="16.5" customHeight="1">
      <c r="B287" s="226"/>
      <c r="C287" s="227"/>
      <c r="D287" s="227"/>
      <c r="E287" s="228" t="s">
        <v>21</v>
      </c>
      <c r="F287" s="254" t="s">
        <v>356</v>
      </c>
      <c r="G287" s="227"/>
      <c r="H287" s="227"/>
      <c r="I287" s="227"/>
      <c r="J287" s="227"/>
      <c r="K287" s="231">
        <v>2.9900000000000002</v>
      </c>
      <c r="L287" s="227"/>
      <c r="M287" s="227"/>
      <c r="N287" s="227"/>
      <c r="O287" s="227"/>
      <c r="P287" s="227"/>
      <c r="Q287" s="227"/>
      <c r="R287" s="232"/>
      <c r="T287" s="233"/>
      <c r="U287" s="227"/>
      <c r="V287" s="227"/>
      <c r="W287" s="227"/>
      <c r="X287" s="227"/>
      <c r="Y287" s="227"/>
      <c r="Z287" s="227"/>
      <c r="AA287" s="234"/>
      <c r="AT287" s="235" t="s">
        <v>159</v>
      </c>
      <c r="AU287" s="235" t="s">
        <v>103</v>
      </c>
      <c r="AV287" s="10" t="s">
        <v>103</v>
      </c>
      <c r="AW287" s="10" t="s">
        <v>37</v>
      </c>
      <c r="AX287" s="10" t="s">
        <v>79</v>
      </c>
      <c r="AY287" s="235" t="s">
        <v>152</v>
      </c>
    </row>
    <row r="288" s="10" customFormat="1" ht="16.5" customHeight="1">
      <c r="B288" s="226"/>
      <c r="C288" s="227"/>
      <c r="D288" s="227"/>
      <c r="E288" s="228" t="s">
        <v>21</v>
      </c>
      <c r="F288" s="254" t="s">
        <v>357</v>
      </c>
      <c r="G288" s="227"/>
      <c r="H288" s="227"/>
      <c r="I288" s="227"/>
      <c r="J288" s="227"/>
      <c r="K288" s="231">
        <v>21.77</v>
      </c>
      <c r="L288" s="227"/>
      <c r="M288" s="227"/>
      <c r="N288" s="227"/>
      <c r="O288" s="227"/>
      <c r="P288" s="227"/>
      <c r="Q288" s="227"/>
      <c r="R288" s="232"/>
      <c r="T288" s="233"/>
      <c r="U288" s="227"/>
      <c r="V288" s="227"/>
      <c r="W288" s="227"/>
      <c r="X288" s="227"/>
      <c r="Y288" s="227"/>
      <c r="Z288" s="227"/>
      <c r="AA288" s="234"/>
      <c r="AT288" s="235" t="s">
        <v>159</v>
      </c>
      <c r="AU288" s="235" t="s">
        <v>103</v>
      </c>
      <c r="AV288" s="10" t="s">
        <v>103</v>
      </c>
      <c r="AW288" s="10" t="s">
        <v>37</v>
      </c>
      <c r="AX288" s="10" t="s">
        <v>79</v>
      </c>
      <c r="AY288" s="235" t="s">
        <v>152</v>
      </c>
    </row>
    <row r="289" s="10" customFormat="1" ht="16.5" customHeight="1">
      <c r="B289" s="226"/>
      <c r="C289" s="227"/>
      <c r="D289" s="227"/>
      <c r="E289" s="228" t="s">
        <v>21</v>
      </c>
      <c r="F289" s="254" t="s">
        <v>354</v>
      </c>
      <c r="G289" s="227"/>
      <c r="H289" s="227"/>
      <c r="I289" s="227"/>
      <c r="J289" s="227"/>
      <c r="K289" s="231">
        <v>-2.5</v>
      </c>
      <c r="L289" s="227"/>
      <c r="M289" s="227"/>
      <c r="N289" s="227"/>
      <c r="O289" s="227"/>
      <c r="P289" s="227"/>
      <c r="Q289" s="227"/>
      <c r="R289" s="232"/>
      <c r="T289" s="233"/>
      <c r="U289" s="227"/>
      <c r="V289" s="227"/>
      <c r="W289" s="227"/>
      <c r="X289" s="227"/>
      <c r="Y289" s="227"/>
      <c r="Z289" s="227"/>
      <c r="AA289" s="234"/>
      <c r="AT289" s="235" t="s">
        <v>159</v>
      </c>
      <c r="AU289" s="235" t="s">
        <v>103</v>
      </c>
      <c r="AV289" s="10" t="s">
        <v>103</v>
      </c>
      <c r="AW289" s="10" t="s">
        <v>37</v>
      </c>
      <c r="AX289" s="10" t="s">
        <v>79</v>
      </c>
      <c r="AY289" s="235" t="s">
        <v>152</v>
      </c>
    </row>
    <row r="290" s="11" customFormat="1" ht="16.5" customHeight="1">
      <c r="B290" s="236"/>
      <c r="C290" s="237"/>
      <c r="D290" s="237"/>
      <c r="E290" s="238" t="s">
        <v>21</v>
      </c>
      <c r="F290" s="239" t="s">
        <v>160</v>
      </c>
      <c r="G290" s="237"/>
      <c r="H290" s="237"/>
      <c r="I290" s="237"/>
      <c r="J290" s="237"/>
      <c r="K290" s="240">
        <v>130.78999999999999</v>
      </c>
      <c r="L290" s="237"/>
      <c r="M290" s="237"/>
      <c r="N290" s="237"/>
      <c r="O290" s="237"/>
      <c r="P290" s="237"/>
      <c r="Q290" s="237"/>
      <c r="R290" s="241"/>
      <c r="T290" s="242"/>
      <c r="U290" s="237"/>
      <c r="V290" s="237"/>
      <c r="W290" s="237"/>
      <c r="X290" s="237"/>
      <c r="Y290" s="237"/>
      <c r="Z290" s="237"/>
      <c r="AA290" s="243"/>
      <c r="AT290" s="244" t="s">
        <v>159</v>
      </c>
      <c r="AU290" s="244" t="s">
        <v>103</v>
      </c>
      <c r="AV290" s="11" t="s">
        <v>157</v>
      </c>
      <c r="AW290" s="11" t="s">
        <v>37</v>
      </c>
      <c r="AX290" s="11" t="s">
        <v>87</v>
      </c>
      <c r="AY290" s="244" t="s">
        <v>152</v>
      </c>
    </row>
    <row r="291" s="1" customFormat="1" ht="25.5" customHeight="1">
      <c r="B291" s="47"/>
      <c r="C291" s="216" t="s">
        <v>358</v>
      </c>
      <c r="D291" s="216" t="s">
        <v>153</v>
      </c>
      <c r="E291" s="217" t="s">
        <v>359</v>
      </c>
      <c r="F291" s="218" t="s">
        <v>360</v>
      </c>
      <c r="G291" s="218"/>
      <c r="H291" s="218"/>
      <c r="I291" s="218"/>
      <c r="J291" s="219" t="s">
        <v>163</v>
      </c>
      <c r="K291" s="220">
        <v>2.6200000000000001</v>
      </c>
      <c r="L291" s="221">
        <v>0</v>
      </c>
      <c r="M291" s="222"/>
      <c r="N291" s="220">
        <f>ROUND(L291*K291,2)</f>
        <v>0</v>
      </c>
      <c r="O291" s="220"/>
      <c r="P291" s="220"/>
      <c r="Q291" s="220"/>
      <c r="R291" s="49"/>
      <c r="T291" s="223" t="s">
        <v>21</v>
      </c>
      <c r="U291" s="57" t="s">
        <v>44</v>
      </c>
      <c r="V291" s="48"/>
      <c r="W291" s="224">
        <f>V291*K291</f>
        <v>0</v>
      </c>
      <c r="X291" s="224">
        <v>0.001</v>
      </c>
      <c r="Y291" s="224">
        <f>X291*K291</f>
        <v>0.0026200000000000004</v>
      </c>
      <c r="Z291" s="224">
        <v>0.00031</v>
      </c>
      <c r="AA291" s="225">
        <f>Z291*K291</f>
        <v>0.00081220000000000001</v>
      </c>
      <c r="AR291" s="23" t="s">
        <v>240</v>
      </c>
      <c r="AT291" s="23" t="s">
        <v>153</v>
      </c>
      <c r="AU291" s="23" t="s">
        <v>103</v>
      </c>
      <c r="AY291" s="23" t="s">
        <v>152</v>
      </c>
      <c r="BE291" s="139">
        <f>IF(U291="základní",N291,0)</f>
        <v>0</v>
      </c>
      <c r="BF291" s="139">
        <f>IF(U291="snížená",N291,0)</f>
        <v>0</v>
      </c>
      <c r="BG291" s="139">
        <f>IF(U291="zákl. přenesená",N291,0)</f>
        <v>0</v>
      </c>
      <c r="BH291" s="139">
        <f>IF(U291="sníž. přenesená",N291,0)</f>
        <v>0</v>
      </c>
      <c r="BI291" s="139">
        <f>IF(U291="nulová",N291,0)</f>
        <v>0</v>
      </c>
      <c r="BJ291" s="23" t="s">
        <v>87</v>
      </c>
      <c r="BK291" s="139">
        <f>ROUND(L291*K291,2)</f>
        <v>0</v>
      </c>
      <c r="BL291" s="23" t="s">
        <v>240</v>
      </c>
      <c r="BM291" s="23" t="s">
        <v>361</v>
      </c>
    </row>
    <row r="292" s="12" customFormat="1" ht="16.5" customHeight="1">
      <c r="B292" s="245"/>
      <c r="C292" s="246"/>
      <c r="D292" s="246"/>
      <c r="E292" s="247" t="s">
        <v>21</v>
      </c>
      <c r="F292" s="248" t="s">
        <v>362</v>
      </c>
      <c r="G292" s="249"/>
      <c r="H292" s="249"/>
      <c r="I292" s="249"/>
      <c r="J292" s="246"/>
      <c r="K292" s="247" t="s">
        <v>21</v>
      </c>
      <c r="L292" s="246"/>
      <c r="M292" s="246"/>
      <c r="N292" s="246"/>
      <c r="O292" s="246"/>
      <c r="P292" s="246"/>
      <c r="Q292" s="246"/>
      <c r="R292" s="250"/>
      <c r="T292" s="251"/>
      <c r="U292" s="246"/>
      <c r="V292" s="246"/>
      <c r="W292" s="246"/>
      <c r="X292" s="246"/>
      <c r="Y292" s="246"/>
      <c r="Z292" s="246"/>
      <c r="AA292" s="252"/>
      <c r="AT292" s="253" t="s">
        <v>159</v>
      </c>
      <c r="AU292" s="253" t="s">
        <v>103</v>
      </c>
      <c r="AV292" s="12" t="s">
        <v>87</v>
      </c>
      <c r="AW292" s="12" t="s">
        <v>37</v>
      </c>
      <c r="AX292" s="12" t="s">
        <v>79</v>
      </c>
      <c r="AY292" s="253" t="s">
        <v>152</v>
      </c>
    </row>
    <row r="293" s="10" customFormat="1" ht="16.5" customHeight="1">
      <c r="B293" s="226"/>
      <c r="C293" s="227"/>
      <c r="D293" s="227"/>
      <c r="E293" s="228" t="s">
        <v>21</v>
      </c>
      <c r="F293" s="254" t="s">
        <v>363</v>
      </c>
      <c r="G293" s="227"/>
      <c r="H293" s="227"/>
      <c r="I293" s="227"/>
      <c r="J293" s="227"/>
      <c r="K293" s="231">
        <v>0.46000000000000002</v>
      </c>
      <c r="L293" s="227"/>
      <c r="M293" s="227"/>
      <c r="N293" s="227"/>
      <c r="O293" s="227"/>
      <c r="P293" s="227"/>
      <c r="Q293" s="227"/>
      <c r="R293" s="232"/>
      <c r="T293" s="233"/>
      <c r="U293" s="227"/>
      <c r="V293" s="227"/>
      <c r="W293" s="227"/>
      <c r="X293" s="227"/>
      <c r="Y293" s="227"/>
      <c r="Z293" s="227"/>
      <c r="AA293" s="234"/>
      <c r="AT293" s="235" t="s">
        <v>159</v>
      </c>
      <c r="AU293" s="235" t="s">
        <v>103</v>
      </c>
      <c r="AV293" s="10" t="s">
        <v>103</v>
      </c>
      <c r="AW293" s="10" t="s">
        <v>37</v>
      </c>
      <c r="AX293" s="10" t="s">
        <v>79</v>
      </c>
      <c r="AY293" s="235" t="s">
        <v>152</v>
      </c>
    </row>
    <row r="294" s="10" customFormat="1" ht="16.5" customHeight="1">
      <c r="B294" s="226"/>
      <c r="C294" s="227"/>
      <c r="D294" s="227"/>
      <c r="E294" s="228" t="s">
        <v>21</v>
      </c>
      <c r="F294" s="254" t="s">
        <v>364</v>
      </c>
      <c r="G294" s="227"/>
      <c r="H294" s="227"/>
      <c r="I294" s="227"/>
      <c r="J294" s="227"/>
      <c r="K294" s="231">
        <v>0.26000000000000001</v>
      </c>
      <c r="L294" s="227"/>
      <c r="M294" s="227"/>
      <c r="N294" s="227"/>
      <c r="O294" s="227"/>
      <c r="P294" s="227"/>
      <c r="Q294" s="227"/>
      <c r="R294" s="232"/>
      <c r="T294" s="233"/>
      <c r="U294" s="227"/>
      <c r="V294" s="227"/>
      <c r="W294" s="227"/>
      <c r="X294" s="227"/>
      <c r="Y294" s="227"/>
      <c r="Z294" s="227"/>
      <c r="AA294" s="234"/>
      <c r="AT294" s="235" t="s">
        <v>159</v>
      </c>
      <c r="AU294" s="235" t="s">
        <v>103</v>
      </c>
      <c r="AV294" s="10" t="s">
        <v>103</v>
      </c>
      <c r="AW294" s="10" t="s">
        <v>37</v>
      </c>
      <c r="AX294" s="10" t="s">
        <v>79</v>
      </c>
      <c r="AY294" s="235" t="s">
        <v>152</v>
      </c>
    </row>
    <row r="295" s="10" customFormat="1" ht="16.5" customHeight="1">
      <c r="B295" s="226"/>
      <c r="C295" s="227"/>
      <c r="D295" s="227"/>
      <c r="E295" s="228" t="s">
        <v>21</v>
      </c>
      <c r="F295" s="254" t="s">
        <v>365</v>
      </c>
      <c r="G295" s="227"/>
      <c r="H295" s="227"/>
      <c r="I295" s="227"/>
      <c r="J295" s="227"/>
      <c r="K295" s="231">
        <v>1.1399999999999999</v>
      </c>
      <c r="L295" s="227"/>
      <c r="M295" s="227"/>
      <c r="N295" s="227"/>
      <c r="O295" s="227"/>
      <c r="P295" s="227"/>
      <c r="Q295" s="227"/>
      <c r="R295" s="232"/>
      <c r="T295" s="233"/>
      <c r="U295" s="227"/>
      <c r="V295" s="227"/>
      <c r="W295" s="227"/>
      <c r="X295" s="227"/>
      <c r="Y295" s="227"/>
      <c r="Z295" s="227"/>
      <c r="AA295" s="234"/>
      <c r="AT295" s="235" t="s">
        <v>159</v>
      </c>
      <c r="AU295" s="235" t="s">
        <v>103</v>
      </c>
      <c r="AV295" s="10" t="s">
        <v>103</v>
      </c>
      <c r="AW295" s="10" t="s">
        <v>37</v>
      </c>
      <c r="AX295" s="10" t="s">
        <v>79</v>
      </c>
      <c r="AY295" s="235" t="s">
        <v>152</v>
      </c>
    </row>
    <row r="296" s="10" customFormat="1" ht="16.5" customHeight="1">
      <c r="B296" s="226"/>
      <c r="C296" s="227"/>
      <c r="D296" s="227"/>
      <c r="E296" s="228" t="s">
        <v>21</v>
      </c>
      <c r="F296" s="254" t="s">
        <v>366</v>
      </c>
      <c r="G296" s="227"/>
      <c r="H296" s="227"/>
      <c r="I296" s="227"/>
      <c r="J296" s="227"/>
      <c r="K296" s="231">
        <v>0.76000000000000001</v>
      </c>
      <c r="L296" s="227"/>
      <c r="M296" s="227"/>
      <c r="N296" s="227"/>
      <c r="O296" s="227"/>
      <c r="P296" s="227"/>
      <c r="Q296" s="227"/>
      <c r="R296" s="232"/>
      <c r="T296" s="233"/>
      <c r="U296" s="227"/>
      <c r="V296" s="227"/>
      <c r="W296" s="227"/>
      <c r="X296" s="227"/>
      <c r="Y296" s="227"/>
      <c r="Z296" s="227"/>
      <c r="AA296" s="234"/>
      <c r="AT296" s="235" t="s">
        <v>159</v>
      </c>
      <c r="AU296" s="235" t="s">
        <v>103</v>
      </c>
      <c r="AV296" s="10" t="s">
        <v>103</v>
      </c>
      <c r="AW296" s="10" t="s">
        <v>37</v>
      </c>
      <c r="AX296" s="10" t="s">
        <v>79</v>
      </c>
      <c r="AY296" s="235" t="s">
        <v>152</v>
      </c>
    </row>
    <row r="297" s="11" customFormat="1" ht="16.5" customHeight="1">
      <c r="B297" s="236"/>
      <c r="C297" s="237"/>
      <c r="D297" s="237"/>
      <c r="E297" s="238" t="s">
        <v>21</v>
      </c>
      <c r="F297" s="239" t="s">
        <v>160</v>
      </c>
      <c r="G297" s="237"/>
      <c r="H297" s="237"/>
      <c r="I297" s="237"/>
      <c r="J297" s="237"/>
      <c r="K297" s="240">
        <v>2.6200000000000001</v>
      </c>
      <c r="L297" s="237"/>
      <c r="M297" s="237"/>
      <c r="N297" s="237"/>
      <c r="O297" s="237"/>
      <c r="P297" s="237"/>
      <c r="Q297" s="237"/>
      <c r="R297" s="241"/>
      <c r="T297" s="242"/>
      <c r="U297" s="237"/>
      <c r="V297" s="237"/>
      <c r="W297" s="237"/>
      <c r="X297" s="237"/>
      <c r="Y297" s="237"/>
      <c r="Z297" s="237"/>
      <c r="AA297" s="243"/>
      <c r="AT297" s="244" t="s">
        <v>159</v>
      </c>
      <c r="AU297" s="244" t="s">
        <v>103</v>
      </c>
      <c r="AV297" s="11" t="s">
        <v>157</v>
      </c>
      <c r="AW297" s="11" t="s">
        <v>37</v>
      </c>
      <c r="AX297" s="11" t="s">
        <v>87</v>
      </c>
      <c r="AY297" s="244" t="s">
        <v>152</v>
      </c>
    </row>
    <row r="298" s="1" customFormat="1" ht="38.25" customHeight="1">
      <c r="B298" s="47"/>
      <c r="C298" s="216" t="s">
        <v>367</v>
      </c>
      <c r="D298" s="216" t="s">
        <v>153</v>
      </c>
      <c r="E298" s="217" t="s">
        <v>368</v>
      </c>
      <c r="F298" s="218" t="s">
        <v>369</v>
      </c>
      <c r="G298" s="218"/>
      <c r="H298" s="218"/>
      <c r="I298" s="218"/>
      <c r="J298" s="219" t="s">
        <v>163</v>
      </c>
      <c r="K298" s="220">
        <v>130.78999999999999</v>
      </c>
      <c r="L298" s="221">
        <v>0</v>
      </c>
      <c r="M298" s="222"/>
      <c r="N298" s="220">
        <f>ROUND(L298*K298,2)</f>
        <v>0</v>
      </c>
      <c r="O298" s="220"/>
      <c r="P298" s="220"/>
      <c r="Q298" s="220"/>
      <c r="R298" s="49"/>
      <c r="T298" s="223" t="s">
        <v>21</v>
      </c>
      <c r="U298" s="57" t="s">
        <v>44</v>
      </c>
      <c r="V298" s="48"/>
      <c r="W298" s="224">
        <f>V298*K298</f>
        <v>0</v>
      </c>
      <c r="X298" s="224">
        <v>0.00025999999999999998</v>
      </c>
      <c r="Y298" s="224">
        <f>X298*K298</f>
        <v>0.034005399999999998</v>
      </c>
      <c r="Z298" s="224">
        <v>0</v>
      </c>
      <c r="AA298" s="225">
        <f>Z298*K298</f>
        <v>0</v>
      </c>
      <c r="AR298" s="23" t="s">
        <v>240</v>
      </c>
      <c r="AT298" s="23" t="s">
        <v>153</v>
      </c>
      <c r="AU298" s="23" t="s">
        <v>103</v>
      </c>
      <c r="AY298" s="23" t="s">
        <v>152</v>
      </c>
      <c r="BE298" s="139">
        <f>IF(U298="základní",N298,0)</f>
        <v>0</v>
      </c>
      <c r="BF298" s="139">
        <f>IF(U298="snížená",N298,0)</f>
        <v>0</v>
      </c>
      <c r="BG298" s="139">
        <f>IF(U298="zákl. přenesená",N298,0)</f>
        <v>0</v>
      </c>
      <c r="BH298" s="139">
        <f>IF(U298="sníž. přenesená",N298,0)</f>
        <v>0</v>
      </c>
      <c r="BI298" s="139">
        <f>IF(U298="nulová",N298,0)</f>
        <v>0</v>
      </c>
      <c r="BJ298" s="23" t="s">
        <v>87</v>
      </c>
      <c r="BK298" s="139">
        <f>ROUND(L298*K298,2)</f>
        <v>0</v>
      </c>
      <c r="BL298" s="23" t="s">
        <v>240</v>
      </c>
      <c r="BM298" s="23" t="s">
        <v>370</v>
      </c>
    </row>
    <row r="299" s="10" customFormat="1" ht="25.5" customHeight="1">
      <c r="B299" s="226"/>
      <c r="C299" s="227"/>
      <c r="D299" s="227"/>
      <c r="E299" s="228" t="s">
        <v>21</v>
      </c>
      <c r="F299" s="229" t="s">
        <v>352</v>
      </c>
      <c r="G299" s="230"/>
      <c r="H299" s="230"/>
      <c r="I299" s="230"/>
      <c r="J299" s="227"/>
      <c r="K299" s="231">
        <v>124.20999999999999</v>
      </c>
      <c r="L299" s="227"/>
      <c r="M299" s="227"/>
      <c r="N299" s="227"/>
      <c r="O299" s="227"/>
      <c r="P299" s="227"/>
      <c r="Q299" s="227"/>
      <c r="R299" s="232"/>
      <c r="T299" s="233"/>
      <c r="U299" s="227"/>
      <c r="V299" s="227"/>
      <c r="W299" s="227"/>
      <c r="X299" s="227"/>
      <c r="Y299" s="227"/>
      <c r="Z299" s="227"/>
      <c r="AA299" s="234"/>
      <c r="AT299" s="235" t="s">
        <v>159</v>
      </c>
      <c r="AU299" s="235" t="s">
        <v>103</v>
      </c>
      <c r="AV299" s="10" t="s">
        <v>103</v>
      </c>
      <c r="AW299" s="10" t="s">
        <v>37</v>
      </c>
      <c r="AX299" s="10" t="s">
        <v>79</v>
      </c>
      <c r="AY299" s="235" t="s">
        <v>152</v>
      </c>
    </row>
    <row r="300" s="10" customFormat="1" ht="16.5" customHeight="1">
      <c r="B300" s="226"/>
      <c r="C300" s="227"/>
      <c r="D300" s="227"/>
      <c r="E300" s="228" t="s">
        <v>21</v>
      </c>
      <c r="F300" s="254" t="s">
        <v>353</v>
      </c>
      <c r="G300" s="227"/>
      <c r="H300" s="227"/>
      <c r="I300" s="227"/>
      <c r="J300" s="227"/>
      <c r="K300" s="231">
        <v>6.2400000000000002</v>
      </c>
      <c r="L300" s="227"/>
      <c r="M300" s="227"/>
      <c r="N300" s="227"/>
      <c r="O300" s="227"/>
      <c r="P300" s="227"/>
      <c r="Q300" s="227"/>
      <c r="R300" s="232"/>
      <c r="T300" s="233"/>
      <c r="U300" s="227"/>
      <c r="V300" s="227"/>
      <c r="W300" s="227"/>
      <c r="X300" s="227"/>
      <c r="Y300" s="227"/>
      <c r="Z300" s="227"/>
      <c r="AA300" s="234"/>
      <c r="AT300" s="235" t="s">
        <v>159</v>
      </c>
      <c r="AU300" s="235" t="s">
        <v>103</v>
      </c>
      <c r="AV300" s="10" t="s">
        <v>103</v>
      </c>
      <c r="AW300" s="10" t="s">
        <v>37</v>
      </c>
      <c r="AX300" s="10" t="s">
        <v>79</v>
      </c>
      <c r="AY300" s="235" t="s">
        <v>152</v>
      </c>
    </row>
    <row r="301" s="10" customFormat="1" ht="16.5" customHeight="1">
      <c r="B301" s="226"/>
      <c r="C301" s="227"/>
      <c r="D301" s="227"/>
      <c r="E301" s="228" t="s">
        <v>21</v>
      </c>
      <c r="F301" s="254" t="s">
        <v>354</v>
      </c>
      <c r="G301" s="227"/>
      <c r="H301" s="227"/>
      <c r="I301" s="227"/>
      <c r="J301" s="227"/>
      <c r="K301" s="231">
        <v>-2.5</v>
      </c>
      <c r="L301" s="227"/>
      <c r="M301" s="227"/>
      <c r="N301" s="227"/>
      <c r="O301" s="227"/>
      <c r="P301" s="227"/>
      <c r="Q301" s="227"/>
      <c r="R301" s="232"/>
      <c r="T301" s="233"/>
      <c r="U301" s="227"/>
      <c r="V301" s="227"/>
      <c r="W301" s="227"/>
      <c r="X301" s="227"/>
      <c r="Y301" s="227"/>
      <c r="Z301" s="227"/>
      <c r="AA301" s="234"/>
      <c r="AT301" s="235" t="s">
        <v>159</v>
      </c>
      <c r="AU301" s="235" t="s">
        <v>103</v>
      </c>
      <c r="AV301" s="10" t="s">
        <v>103</v>
      </c>
      <c r="AW301" s="10" t="s">
        <v>37</v>
      </c>
      <c r="AX301" s="10" t="s">
        <v>79</v>
      </c>
      <c r="AY301" s="235" t="s">
        <v>152</v>
      </c>
    </row>
    <row r="302" s="10" customFormat="1" ht="16.5" customHeight="1">
      <c r="B302" s="226"/>
      <c r="C302" s="227"/>
      <c r="D302" s="227"/>
      <c r="E302" s="228" t="s">
        <v>21</v>
      </c>
      <c r="F302" s="254" t="s">
        <v>355</v>
      </c>
      <c r="G302" s="227"/>
      <c r="H302" s="227"/>
      <c r="I302" s="227"/>
      <c r="J302" s="227"/>
      <c r="K302" s="231">
        <v>-19.420000000000002</v>
      </c>
      <c r="L302" s="227"/>
      <c r="M302" s="227"/>
      <c r="N302" s="227"/>
      <c r="O302" s="227"/>
      <c r="P302" s="227"/>
      <c r="Q302" s="227"/>
      <c r="R302" s="232"/>
      <c r="T302" s="233"/>
      <c r="U302" s="227"/>
      <c r="V302" s="227"/>
      <c r="W302" s="227"/>
      <c r="X302" s="227"/>
      <c r="Y302" s="227"/>
      <c r="Z302" s="227"/>
      <c r="AA302" s="234"/>
      <c r="AT302" s="235" t="s">
        <v>159</v>
      </c>
      <c r="AU302" s="235" t="s">
        <v>103</v>
      </c>
      <c r="AV302" s="10" t="s">
        <v>103</v>
      </c>
      <c r="AW302" s="10" t="s">
        <v>37</v>
      </c>
      <c r="AX302" s="10" t="s">
        <v>79</v>
      </c>
      <c r="AY302" s="235" t="s">
        <v>152</v>
      </c>
    </row>
    <row r="303" s="10" customFormat="1" ht="16.5" customHeight="1">
      <c r="B303" s="226"/>
      <c r="C303" s="227"/>
      <c r="D303" s="227"/>
      <c r="E303" s="228" t="s">
        <v>21</v>
      </c>
      <c r="F303" s="254" t="s">
        <v>356</v>
      </c>
      <c r="G303" s="227"/>
      <c r="H303" s="227"/>
      <c r="I303" s="227"/>
      <c r="J303" s="227"/>
      <c r="K303" s="231">
        <v>2.9900000000000002</v>
      </c>
      <c r="L303" s="227"/>
      <c r="M303" s="227"/>
      <c r="N303" s="227"/>
      <c r="O303" s="227"/>
      <c r="P303" s="227"/>
      <c r="Q303" s="227"/>
      <c r="R303" s="232"/>
      <c r="T303" s="233"/>
      <c r="U303" s="227"/>
      <c r="V303" s="227"/>
      <c r="W303" s="227"/>
      <c r="X303" s="227"/>
      <c r="Y303" s="227"/>
      <c r="Z303" s="227"/>
      <c r="AA303" s="234"/>
      <c r="AT303" s="235" t="s">
        <v>159</v>
      </c>
      <c r="AU303" s="235" t="s">
        <v>103</v>
      </c>
      <c r="AV303" s="10" t="s">
        <v>103</v>
      </c>
      <c r="AW303" s="10" t="s">
        <v>37</v>
      </c>
      <c r="AX303" s="10" t="s">
        <v>79</v>
      </c>
      <c r="AY303" s="235" t="s">
        <v>152</v>
      </c>
    </row>
    <row r="304" s="10" customFormat="1" ht="16.5" customHeight="1">
      <c r="B304" s="226"/>
      <c r="C304" s="227"/>
      <c r="D304" s="227"/>
      <c r="E304" s="228" t="s">
        <v>21</v>
      </c>
      <c r="F304" s="254" t="s">
        <v>357</v>
      </c>
      <c r="G304" s="227"/>
      <c r="H304" s="227"/>
      <c r="I304" s="227"/>
      <c r="J304" s="227"/>
      <c r="K304" s="231">
        <v>21.77</v>
      </c>
      <c r="L304" s="227"/>
      <c r="M304" s="227"/>
      <c r="N304" s="227"/>
      <c r="O304" s="227"/>
      <c r="P304" s="227"/>
      <c r="Q304" s="227"/>
      <c r="R304" s="232"/>
      <c r="T304" s="233"/>
      <c r="U304" s="227"/>
      <c r="V304" s="227"/>
      <c r="W304" s="227"/>
      <c r="X304" s="227"/>
      <c r="Y304" s="227"/>
      <c r="Z304" s="227"/>
      <c r="AA304" s="234"/>
      <c r="AT304" s="235" t="s">
        <v>159</v>
      </c>
      <c r="AU304" s="235" t="s">
        <v>103</v>
      </c>
      <c r="AV304" s="10" t="s">
        <v>103</v>
      </c>
      <c r="AW304" s="10" t="s">
        <v>37</v>
      </c>
      <c r="AX304" s="10" t="s">
        <v>79</v>
      </c>
      <c r="AY304" s="235" t="s">
        <v>152</v>
      </c>
    </row>
    <row r="305" s="10" customFormat="1" ht="16.5" customHeight="1">
      <c r="B305" s="226"/>
      <c r="C305" s="227"/>
      <c r="D305" s="227"/>
      <c r="E305" s="228" t="s">
        <v>21</v>
      </c>
      <c r="F305" s="254" t="s">
        <v>354</v>
      </c>
      <c r="G305" s="227"/>
      <c r="H305" s="227"/>
      <c r="I305" s="227"/>
      <c r="J305" s="227"/>
      <c r="K305" s="231">
        <v>-2.5</v>
      </c>
      <c r="L305" s="227"/>
      <c r="M305" s="227"/>
      <c r="N305" s="227"/>
      <c r="O305" s="227"/>
      <c r="P305" s="227"/>
      <c r="Q305" s="227"/>
      <c r="R305" s="232"/>
      <c r="T305" s="233"/>
      <c r="U305" s="227"/>
      <c r="V305" s="227"/>
      <c r="W305" s="227"/>
      <c r="X305" s="227"/>
      <c r="Y305" s="227"/>
      <c r="Z305" s="227"/>
      <c r="AA305" s="234"/>
      <c r="AT305" s="235" t="s">
        <v>159</v>
      </c>
      <c r="AU305" s="235" t="s">
        <v>103</v>
      </c>
      <c r="AV305" s="10" t="s">
        <v>103</v>
      </c>
      <c r="AW305" s="10" t="s">
        <v>37</v>
      </c>
      <c r="AX305" s="10" t="s">
        <v>79</v>
      </c>
      <c r="AY305" s="235" t="s">
        <v>152</v>
      </c>
    </row>
    <row r="306" s="11" customFormat="1" ht="16.5" customHeight="1">
      <c r="B306" s="236"/>
      <c r="C306" s="237"/>
      <c r="D306" s="237"/>
      <c r="E306" s="238" t="s">
        <v>21</v>
      </c>
      <c r="F306" s="239" t="s">
        <v>160</v>
      </c>
      <c r="G306" s="237"/>
      <c r="H306" s="237"/>
      <c r="I306" s="237"/>
      <c r="J306" s="237"/>
      <c r="K306" s="240">
        <v>130.78999999999999</v>
      </c>
      <c r="L306" s="237"/>
      <c r="M306" s="237"/>
      <c r="N306" s="237"/>
      <c r="O306" s="237"/>
      <c r="P306" s="237"/>
      <c r="Q306" s="237"/>
      <c r="R306" s="241"/>
      <c r="T306" s="242"/>
      <c r="U306" s="237"/>
      <c r="V306" s="237"/>
      <c r="W306" s="237"/>
      <c r="X306" s="237"/>
      <c r="Y306" s="237"/>
      <c r="Z306" s="237"/>
      <c r="AA306" s="243"/>
      <c r="AT306" s="244" t="s">
        <v>159</v>
      </c>
      <c r="AU306" s="244" t="s">
        <v>103</v>
      </c>
      <c r="AV306" s="11" t="s">
        <v>157</v>
      </c>
      <c r="AW306" s="11" t="s">
        <v>37</v>
      </c>
      <c r="AX306" s="11" t="s">
        <v>87</v>
      </c>
      <c r="AY306" s="244" t="s">
        <v>152</v>
      </c>
    </row>
    <row r="307" s="9" customFormat="1" ht="29.88" customHeight="1">
      <c r="B307" s="203"/>
      <c r="C307" s="204"/>
      <c r="D307" s="213" t="s">
        <v>126</v>
      </c>
      <c r="E307" s="213"/>
      <c r="F307" s="213"/>
      <c r="G307" s="213"/>
      <c r="H307" s="213"/>
      <c r="I307" s="213"/>
      <c r="J307" s="213"/>
      <c r="K307" s="213"/>
      <c r="L307" s="213"/>
      <c r="M307" s="213"/>
      <c r="N307" s="214">
        <f>BK307</f>
        <v>0</v>
      </c>
      <c r="O307" s="215"/>
      <c r="P307" s="215"/>
      <c r="Q307" s="215"/>
      <c r="R307" s="206"/>
      <c r="T307" s="207"/>
      <c r="U307" s="204"/>
      <c r="V307" s="204"/>
      <c r="W307" s="208">
        <f>SUM(W308:W315)</f>
        <v>0</v>
      </c>
      <c r="X307" s="204"/>
      <c r="Y307" s="208">
        <f>SUM(Y308:Y315)</f>
        <v>0</v>
      </c>
      <c r="Z307" s="204"/>
      <c r="AA307" s="209">
        <f>SUM(AA308:AA315)</f>
        <v>0.39100000000000001</v>
      </c>
      <c r="AR307" s="210" t="s">
        <v>103</v>
      </c>
      <c r="AT307" s="211" t="s">
        <v>78</v>
      </c>
      <c r="AU307" s="211" t="s">
        <v>87</v>
      </c>
      <c r="AY307" s="210" t="s">
        <v>152</v>
      </c>
      <c r="BK307" s="212">
        <f>SUM(BK308:BK315)</f>
        <v>0</v>
      </c>
    </row>
    <row r="308" s="1" customFormat="1" ht="25.5" customHeight="1">
      <c r="B308" s="47"/>
      <c r="C308" s="216" t="s">
        <v>371</v>
      </c>
      <c r="D308" s="216" t="s">
        <v>153</v>
      </c>
      <c r="E308" s="217" t="s">
        <v>372</v>
      </c>
      <c r="F308" s="218" t="s">
        <v>373</v>
      </c>
      <c r="G308" s="218"/>
      <c r="H308" s="218"/>
      <c r="I308" s="218"/>
      <c r="J308" s="219" t="s">
        <v>163</v>
      </c>
      <c r="K308" s="220">
        <v>19.550000000000001</v>
      </c>
      <c r="L308" s="221">
        <v>0</v>
      </c>
      <c r="M308" s="222"/>
      <c r="N308" s="220">
        <f>ROUND(L308*K308,2)</f>
        <v>0</v>
      </c>
      <c r="O308" s="220"/>
      <c r="P308" s="220"/>
      <c r="Q308" s="220"/>
      <c r="R308" s="49"/>
      <c r="T308" s="223" t="s">
        <v>21</v>
      </c>
      <c r="U308" s="57" t="s">
        <v>44</v>
      </c>
      <c r="V308" s="48"/>
      <c r="W308" s="224">
        <f>V308*K308</f>
        <v>0</v>
      </c>
      <c r="X308" s="224">
        <v>0</v>
      </c>
      <c r="Y308" s="224">
        <f>X308*K308</f>
        <v>0</v>
      </c>
      <c r="Z308" s="224">
        <v>0.02</v>
      </c>
      <c r="AA308" s="225">
        <f>Z308*K308</f>
        <v>0.39100000000000001</v>
      </c>
      <c r="AR308" s="23" t="s">
        <v>240</v>
      </c>
      <c r="AT308" s="23" t="s">
        <v>153</v>
      </c>
      <c r="AU308" s="23" t="s">
        <v>103</v>
      </c>
      <c r="AY308" s="23" t="s">
        <v>152</v>
      </c>
      <c r="BE308" s="139">
        <f>IF(U308="základní",N308,0)</f>
        <v>0</v>
      </c>
      <c r="BF308" s="139">
        <f>IF(U308="snížená",N308,0)</f>
        <v>0</v>
      </c>
      <c r="BG308" s="139">
        <f>IF(U308="zákl. přenesená",N308,0)</f>
        <v>0</v>
      </c>
      <c r="BH308" s="139">
        <f>IF(U308="sníž. přenesená",N308,0)</f>
        <v>0</v>
      </c>
      <c r="BI308" s="139">
        <f>IF(U308="nulová",N308,0)</f>
        <v>0</v>
      </c>
      <c r="BJ308" s="23" t="s">
        <v>87</v>
      </c>
      <c r="BK308" s="139">
        <f>ROUND(L308*K308,2)</f>
        <v>0</v>
      </c>
      <c r="BL308" s="23" t="s">
        <v>240</v>
      </c>
      <c r="BM308" s="23" t="s">
        <v>374</v>
      </c>
    </row>
    <row r="309" s="10" customFormat="1" ht="16.5" customHeight="1">
      <c r="B309" s="226"/>
      <c r="C309" s="227"/>
      <c r="D309" s="227"/>
      <c r="E309" s="228" t="s">
        <v>21</v>
      </c>
      <c r="F309" s="229" t="s">
        <v>332</v>
      </c>
      <c r="G309" s="230"/>
      <c r="H309" s="230"/>
      <c r="I309" s="230"/>
      <c r="J309" s="227"/>
      <c r="K309" s="231">
        <v>7.2400000000000002</v>
      </c>
      <c r="L309" s="227"/>
      <c r="M309" s="227"/>
      <c r="N309" s="227"/>
      <c r="O309" s="227"/>
      <c r="P309" s="227"/>
      <c r="Q309" s="227"/>
      <c r="R309" s="232"/>
      <c r="T309" s="233"/>
      <c r="U309" s="227"/>
      <c r="V309" s="227"/>
      <c r="W309" s="227"/>
      <c r="X309" s="227"/>
      <c r="Y309" s="227"/>
      <c r="Z309" s="227"/>
      <c r="AA309" s="234"/>
      <c r="AT309" s="235" t="s">
        <v>159</v>
      </c>
      <c r="AU309" s="235" t="s">
        <v>103</v>
      </c>
      <c r="AV309" s="10" t="s">
        <v>103</v>
      </c>
      <c r="AW309" s="10" t="s">
        <v>37</v>
      </c>
      <c r="AX309" s="10" t="s">
        <v>79</v>
      </c>
      <c r="AY309" s="235" t="s">
        <v>152</v>
      </c>
    </row>
    <row r="310" s="10" customFormat="1" ht="16.5" customHeight="1">
      <c r="B310" s="226"/>
      <c r="C310" s="227"/>
      <c r="D310" s="227"/>
      <c r="E310" s="228" t="s">
        <v>21</v>
      </c>
      <c r="F310" s="254" t="s">
        <v>333</v>
      </c>
      <c r="G310" s="227"/>
      <c r="H310" s="227"/>
      <c r="I310" s="227"/>
      <c r="J310" s="227"/>
      <c r="K310" s="231">
        <v>12.310000000000001</v>
      </c>
      <c r="L310" s="227"/>
      <c r="M310" s="227"/>
      <c r="N310" s="227"/>
      <c r="O310" s="227"/>
      <c r="P310" s="227"/>
      <c r="Q310" s="227"/>
      <c r="R310" s="232"/>
      <c r="T310" s="233"/>
      <c r="U310" s="227"/>
      <c r="V310" s="227"/>
      <c r="W310" s="227"/>
      <c r="X310" s="227"/>
      <c r="Y310" s="227"/>
      <c r="Z310" s="227"/>
      <c r="AA310" s="234"/>
      <c r="AT310" s="235" t="s">
        <v>159</v>
      </c>
      <c r="AU310" s="235" t="s">
        <v>103</v>
      </c>
      <c r="AV310" s="10" t="s">
        <v>103</v>
      </c>
      <c r="AW310" s="10" t="s">
        <v>37</v>
      </c>
      <c r="AX310" s="10" t="s">
        <v>79</v>
      </c>
      <c r="AY310" s="235" t="s">
        <v>152</v>
      </c>
    </row>
    <row r="311" s="11" customFormat="1" ht="16.5" customHeight="1">
      <c r="B311" s="236"/>
      <c r="C311" s="237"/>
      <c r="D311" s="237"/>
      <c r="E311" s="238" t="s">
        <v>21</v>
      </c>
      <c r="F311" s="239" t="s">
        <v>160</v>
      </c>
      <c r="G311" s="237"/>
      <c r="H311" s="237"/>
      <c r="I311" s="237"/>
      <c r="J311" s="237"/>
      <c r="K311" s="240">
        <v>19.550000000000001</v>
      </c>
      <c r="L311" s="237"/>
      <c r="M311" s="237"/>
      <c r="N311" s="237"/>
      <c r="O311" s="237"/>
      <c r="P311" s="237"/>
      <c r="Q311" s="237"/>
      <c r="R311" s="241"/>
      <c r="T311" s="242"/>
      <c r="U311" s="237"/>
      <c r="V311" s="237"/>
      <c r="W311" s="237"/>
      <c r="X311" s="237"/>
      <c r="Y311" s="237"/>
      <c r="Z311" s="237"/>
      <c r="AA311" s="243"/>
      <c r="AT311" s="244" t="s">
        <v>159</v>
      </c>
      <c r="AU311" s="244" t="s">
        <v>103</v>
      </c>
      <c r="AV311" s="11" t="s">
        <v>157</v>
      </c>
      <c r="AW311" s="11" t="s">
        <v>37</v>
      </c>
      <c r="AX311" s="11" t="s">
        <v>87</v>
      </c>
      <c r="AY311" s="244" t="s">
        <v>152</v>
      </c>
    </row>
    <row r="312" s="1" customFormat="1" ht="25.5" customHeight="1">
      <c r="B312" s="47"/>
      <c r="C312" s="216" t="s">
        <v>375</v>
      </c>
      <c r="D312" s="216" t="s">
        <v>153</v>
      </c>
      <c r="E312" s="217" t="s">
        <v>376</v>
      </c>
      <c r="F312" s="218" t="s">
        <v>377</v>
      </c>
      <c r="G312" s="218"/>
      <c r="H312" s="218"/>
      <c r="I312" s="218"/>
      <c r="J312" s="219" t="s">
        <v>163</v>
      </c>
      <c r="K312" s="220">
        <v>19.550000000000001</v>
      </c>
      <c r="L312" s="221">
        <v>0</v>
      </c>
      <c r="M312" s="222"/>
      <c r="N312" s="220">
        <f>ROUND(L312*K312,2)</f>
        <v>0</v>
      </c>
      <c r="O312" s="220"/>
      <c r="P312" s="220"/>
      <c r="Q312" s="220"/>
      <c r="R312" s="49"/>
      <c r="T312" s="223" t="s">
        <v>21</v>
      </c>
      <c r="U312" s="57" t="s">
        <v>44</v>
      </c>
      <c r="V312" s="48"/>
      <c r="W312" s="224">
        <f>V312*K312</f>
        <v>0</v>
      </c>
      <c r="X312" s="224">
        <v>0</v>
      </c>
      <c r="Y312" s="224">
        <f>X312*K312</f>
        <v>0</v>
      </c>
      <c r="Z312" s="224">
        <v>0</v>
      </c>
      <c r="AA312" s="225">
        <f>Z312*K312</f>
        <v>0</v>
      </c>
      <c r="AR312" s="23" t="s">
        <v>240</v>
      </c>
      <c r="AT312" s="23" t="s">
        <v>153</v>
      </c>
      <c r="AU312" s="23" t="s">
        <v>103</v>
      </c>
      <c r="AY312" s="23" t="s">
        <v>152</v>
      </c>
      <c r="BE312" s="139">
        <f>IF(U312="základní",N312,0)</f>
        <v>0</v>
      </c>
      <c r="BF312" s="139">
        <f>IF(U312="snížená",N312,0)</f>
        <v>0</v>
      </c>
      <c r="BG312" s="139">
        <f>IF(U312="zákl. přenesená",N312,0)</f>
        <v>0</v>
      </c>
      <c r="BH312" s="139">
        <f>IF(U312="sníž. přenesená",N312,0)</f>
        <v>0</v>
      </c>
      <c r="BI312" s="139">
        <f>IF(U312="nulová",N312,0)</f>
        <v>0</v>
      </c>
      <c r="BJ312" s="23" t="s">
        <v>87</v>
      </c>
      <c r="BK312" s="139">
        <f>ROUND(L312*K312,2)</f>
        <v>0</v>
      </c>
      <c r="BL312" s="23" t="s">
        <v>240</v>
      </c>
      <c r="BM312" s="23" t="s">
        <v>378</v>
      </c>
    </row>
    <row r="313" s="10" customFormat="1" ht="16.5" customHeight="1">
      <c r="B313" s="226"/>
      <c r="C313" s="227"/>
      <c r="D313" s="227"/>
      <c r="E313" s="228" t="s">
        <v>21</v>
      </c>
      <c r="F313" s="229" t="s">
        <v>332</v>
      </c>
      <c r="G313" s="230"/>
      <c r="H313" s="230"/>
      <c r="I313" s="230"/>
      <c r="J313" s="227"/>
      <c r="K313" s="231">
        <v>7.2400000000000002</v>
      </c>
      <c r="L313" s="227"/>
      <c r="M313" s="227"/>
      <c r="N313" s="227"/>
      <c r="O313" s="227"/>
      <c r="P313" s="227"/>
      <c r="Q313" s="227"/>
      <c r="R313" s="232"/>
      <c r="T313" s="233"/>
      <c r="U313" s="227"/>
      <c r="V313" s="227"/>
      <c r="W313" s="227"/>
      <c r="X313" s="227"/>
      <c r="Y313" s="227"/>
      <c r="Z313" s="227"/>
      <c r="AA313" s="234"/>
      <c r="AT313" s="235" t="s">
        <v>159</v>
      </c>
      <c r="AU313" s="235" t="s">
        <v>103</v>
      </c>
      <c r="AV313" s="10" t="s">
        <v>103</v>
      </c>
      <c r="AW313" s="10" t="s">
        <v>37</v>
      </c>
      <c r="AX313" s="10" t="s">
        <v>79</v>
      </c>
      <c r="AY313" s="235" t="s">
        <v>152</v>
      </c>
    </row>
    <row r="314" s="10" customFormat="1" ht="16.5" customHeight="1">
      <c r="B314" s="226"/>
      <c r="C314" s="227"/>
      <c r="D314" s="227"/>
      <c r="E314" s="228" t="s">
        <v>21</v>
      </c>
      <c r="F314" s="254" t="s">
        <v>333</v>
      </c>
      <c r="G314" s="227"/>
      <c r="H314" s="227"/>
      <c r="I314" s="227"/>
      <c r="J314" s="227"/>
      <c r="K314" s="231">
        <v>12.310000000000001</v>
      </c>
      <c r="L314" s="227"/>
      <c r="M314" s="227"/>
      <c r="N314" s="227"/>
      <c r="O314" s="227"/>
      <c r="P314" s="227"/>
      <c r="Q314" s="227"/>
      <c r="R314" s="232"/>
      <c r="T314" s="233"/>
      <c r="U314" s="227"/>
      <c r="V314" s="227"/>
      <c r="W314" s="227"/>
      <c r="X314" s="227"/>
      <c r="Y314" s="227"/>
      <c r="Z314" s="227"/>
      <c r="AA314" s="234"/>
      <c r="AT314" s="235" t="s">
        <v>159</v>
      </c>
      <c r="AU314" s="235" t="s">
        <v>103</v>
      </c>
      <c r="AV314" s="10" t="s">
        <v>103</v>
      </c>
      <c r="AW314" s="10" t="s">
        <v>37</v>
      </c>
      <c r="AX314" s="10" t="s">
        <v>79</v>
      </c>
      <c r="AY314" s="235" t="s">
        <v>152</v>
      </c>
    </row>
    <row r="315" s="11" customFormat="1" ht="16.5" customHeight="1">
      <c r="B315" s="236"/>
      <c r="C315" s="237"/>
      <c r="D315" s="237"/>
      <c r="E315" s="238" t="s">
        <v>21</v>
      </c>
      <c r="F315" s="239" t="s">
        <v>160</v>
      </c>
      <c r="G315" s="237"/>
      <c r="H315" s="237"/>
      <c r="I315" s="237"/>
      <c r="J315" s="237"/>
      <c r="K315" s="240">
        <v>19.550000000000001</v>
      </c>
      <c r="L315" s="237"/>
      <c r="M315" s="237"/>
      <c r="N315" s="237"/>
      <c r="O315" s="237"/>
      <c r="P315" s="237"/>
      <c r="Q315" s="237"/>
      <c r="R315" s="241"/>
      <c r="T315" s="242"/>
      <c r="U315" s="237"/>
      <c r="V315" s="237"/>
      <c r="W315" s="237"/>
      <c r="X315" s="237"/>
      <c r="Y315" s="237"/>
      <c r="Z315" s="237"/>
      <c r="AA315" s="243"/>
      <c r="AT315" s="244" t="s">
        <v>159</v>
      </c>
      <c r="AU315" s="244" t="s">
        <v>103</v>
      </c>
      <c r="AV315" s="11" t="s">
        <v>157</v>
      </c>
      <c r="AW315" s="11" t="s">
        <v>37</v>
      </c>
      <c r="AX315" s="11" t="s">
        <v>87</v>
      </c>
      <c r="AY315" s="244" t="s">
        <v>152</v>
      </c>
    </row>
    <row r="316" s="9" customFormat="1" ht="37.44001" customHeight="1">
      <c r="B316" s="203"/>
      <c r="C316" s="204"/>
      <c r="D316" s="205" t="s">
        <v>127</v>
      </c>
      <c r="E316" s="205"/>
      <c r="F316" s="205"/>
      <c r="G316" s="205"/>
      <c r="H316" s="205"/>
      <c r="I316" s="205"/>
      <c r="J316" s="205"/>
      <c r="K316" s="205"/>
      <c r="L316" s="205"/>
      <c r="M316" s="205"/>
      <c r="N316" s="267">
        <f>BK316</f>
        <v>0</v>
      </c>
      <c r="O316" s="268"/>
      <c r="P316" s="268"/>
      <c r="Q316" s="268"/>
      <c r="R316" s="206"/>
      <c r="T316" s="207"/>
      <c r="U316" s="204"/>
      <c r="V316" s="204"/>
      <c r="W316" s="208">
        <f>SUM(W317:W318)</f>
        <v>0</v>
      </c>
      <c r="X316" s="204"/>
      <c r="Y316" s="208">
        <f>SUM(Y317:Y318)</f>
        <v>0</v>
      </c>
      <c r="Z316" s="204"/>
      <c r="AA316" s="209">
        <f>SUM(AA317:AA318)</f>
        <v>0</v>
      </c>
      <c r="AR316" s="210" t="s">
        <v>179</v>
      </c>
      <c r="AT316" s="211" t="s">
        <v>78</v>
      </c>
      <c r="AU316" s="211" t="s">
        <v>79</v>
      </c>
      <c r="AY316" s="210" t="s">
        <v>152</v>
      </c>
      <c r="BK316" s="212">
        <f>SUM(BK317:BK318)</f>
        <v>0</v>
      </c>
    </row>
    <row r="317" s="1" customFormat="1" ht="16.5" customHeight="1">
      <c r="B317" s="47"/>
      <c r="C317" s="216" t="s">
        <v>379</v>
      </c>
      <c r="D317" s="216" t="s">
        <v>153</v>
      </c>
      <c r="E317" s="217" t="s">
        <v>380</v>
      </c>
      <c r="F317" s="218" t="s">
        <v>381</v>
      </c>
      <c r="G317" s="218"/>
      <c r="H317" s="218"/>
      <c r="I317" s="218"/>
      <c r="J317" s="219" t="s">
        <v>303</v>
      </c>
      <c r="K317" s="221">
        <v>0</v>
      </c>
      <c r="L317" s="221">
        <v>0</v>
      </c>
      <c r="M317" s="222"/>
      <c r="N317" s="220">
        <f>ROUND(L317*K317,2)</f>
        <v>0</v>
      </c>
      <c r="O317" s="220"/>
      <c r="P317" s="220"/>
      <c r="Q317" s="220"/>
      <c r="R317" s="49"/>
      <c r="T317" s="223" t="s">
        <v>21</v>
      </c>
      <c r="U317" s="57" t="s">
        <v>44</v>
      </c>
      <c r="V317" s="48"/>
      <c r="W317" s="224">
        <f>V317*K317</f>
        <v>0</v>
      </c>
      <c r="X317" s="224">
        <v>0</v>
      </c>
      <c r="Y317" s="224">
        <f>X317*K317</f>
        <v>0</v>
      </c>
      <c r="Z317" s="224">
        <v>0</v>
      </c>
      <c r="AA317" s="225">
        <f>Z317*K317</f>
        <v>0</v>
      </c>
      <c r="AR317" s="23" t="s">
        <v>157</v>
      </c>
      <c r="AT317" s="23" t="s">
        <v>153</v>
      </c>
      <c r="AU317" s="23" t="s">
        <v>87</v>
      </c>
      <c r="AY317" s="23" t="s">
        <v>152</v>
      </c>
      <c r="BE317" s="139">
        <f>IF(U317="základní",N317,0)</f>
        <v>0</v>
      </c>
      <c r="BF317" s="139">
        <f>IF(U317="snížená",N317,0)</f>
        <v>0</v>
      </c>
      <c r="BG317" s="139">
        <f>IF(U317="zákl. přenesená",N317,0)</f>
        <v>0</v>
      </c>
      <c r="BH317" s="139">
        <f>IF(U317="sníž. přenesená",N317,0)</f>
        <v>0</v>
      </c>
      <c r="BI317" s="139">
        <f>IF(U317="nulová",N317,0)</f>
        <v>0</v>
      </c>
      <c r="BJ317" s="23" t="s">
        <v>87</v>
      </c>
      <c r="BK317" s="139">
        <f>ROUND(L317*K317,2)</f>
        <v>0</v>
      </c>
      <c r="BL317" s="23" t="s">
        <v>157</v>
      </c>
      <c r="BM317" s="23" t="s">
        <v>382</v>
      </c>
    </row>
    <row r="318" s="1" customFormat="1" ht="16.5" customHeight="1">
      <c r="B318" s="47"/>
      <c r="C318" s="216" t="s">
        <v>383</v>
      </c>
      <c r="D318" s="216" t="s">
        <v>153</v>
      </c>
      <c r="E318" s="217" t="s">
        <v>384</v>
      </c>
      <c r="F318" s="218" t="s">
        <v>130</v>
      </c>
      <c r="G318" s="218"/>
      <c r="H318" s="218"/>
      <c r="I318" s="218"/>
      <c r="J318" s="219" t="s">
        <v>303</v>
      </c>
      <c r="K318" s="221">
        <v>0</v>
      </c>
      <c r="L318" s="221">
        <v>0</v>
      </c>
      <c r="M318" s="222"/>
      <c r="N318" s="220">
        <f>ROUND(L318*K318,2)</f>
        <v>0</v>
      </c>
      <c r="O318" s="220"/>
      <c r="P318" s="220"/>
      <c r="Q318" s="220"/>
      <c r="R318" s="49"/>
      <c r="T318" s="223" t="s">
        <v>21</v>
      </c>
      <c r="U318" s="57" t="s">
        <v>44</v>
      </c>
      <c r="V318" s="48"/>
      <c r="W318" s="224">
        <f>V318*K318</f>
        <v>0</v>
      </c>
      <c r="X318" s="224">
        <v>0</v>
      </c>
      <c r="Y318" s="224">
        <f>X318*K318</f>
        <v>0</v>
      </c>
      <c r="Z318" s="224">
        <v>0</v>
      </c>
      <c r="AA318" s="225">
        <f>Z318*K318</f>
        <v>0</v>
      </c>
      <c r="AR318" s="23" t="s">
        <v>157</v>
      </c>
      <c r="AT318" s="23" t="s">
        <v>153</v>
      </c>
      <c r="AU318" s="23" t="s">
        <v>87</v>
      </c>
      <c r="AY318" s="23" t="s">
        <v>152</v>
      </c>
      <c r="BE318" s="139">
        <f>IF(U318="základní",N318,0)</f>
        <v>0</v>
      </c>
      <c r="BF318" s="139">
        <f>IF(U318="snížená",N318,0)</f>
        <v>0</v>
      </c>
      <c r="BG318" s="139">
        <f>IF(U318="zákl. přenesená",N318,0)</f>
        <v>0</v>
      </c>
      <c r="BH318" s="139">
        <f>IF(U318="sníž. přenesená",N318,0)</f>
        <v>0</v>
      </c>
      <c r="BI318" s="139">
        <f>IF(U318="nulová",N318,0)</f>
        <v>0</v>
      </c>
      <c r="BJ318" s="23" t="s">
        <v>87</v>
      </c>
      <c r="BK318" s="139">
        <f>ROUND(L318*K318,2)</f>
        <v>0</v>
      </c>
      <c r="BL318" s="23" t="s">
        <v>157</v>
      </c>
      <c r="BM318" s="23" t="s">
        <v>385</v>
      </c>
    </row>
    <row r="319" s="1" customFormat="1" ht="49.92" customHeight="1">
      <c r="B319" s="47"/>
      <c r="C319" s="48"/>
      <c r="D319" s="205" t="s">
        <v>386</v>
      </c>
      <c r="E319" s="48"/>
      <c r="F319" s="48"/>
      <c r="G319" s="48"/>
      <c r="H319" s="48"/>
      <c r="I319" s="48"/>
      <c r="J319" s="48"/>
      <c r="K319" s="48"/>
      <c r="L319" s="48"/>
      <c r="M319" s="48"/>
      <c r="N319" s="269">
        <f>BK319</f>
        <v>0</v>
      </c>
      <c r="O319" s="270"/>
      <c r="P319" s="270"/>
      <c r="Q319" s="270"/>
      <c r="R319" s="49"/>
      <c r="T319" s="187"/>
      <c r="U319" s="48"/>
      <c r="V319" s="48"/>
      <c r="W319" s="48"/>
      <c r="X319" s="48"/>
      <c r="Y319" s="48"/>
      <c r="Z319" s="48"/>
      <c r="AA319" s="101"/>
      <c r="AT319" s="23" t="s">
        <v>78</v>
      </c>
      <c r="AU319" s="23" t="s">
        <v>79</v>
      </c>
      <c r="AY319" s="23" t="s">
        <v>387</v>
      </c>
      <c r="BK319" s="139">
        <f>SUM(BK320:BK324)</f>
        <v>0</v>
      </c>
    </row>
    <row r="320" s="1" customFormat="1" ht="22.32" customHeight="1">
      <c r="B320" s="47"/>
      <c r="C320" s="271" t="s">
        <v>21</v>
      </c>
      <c r="D320" s="271" t="s">
        <v>153</v>
      </c>
      <c r="E320" s="272" t="s">
        <v>21</v>
      </c>
      <c r="F320" s="273" t="s">
        <v>21</v>
      </c>
      <c r="G320" s="273"/>
      <c r="H320" s="273"/>
      <c r="I320" s="273"/>
      <c r="J320" s="274" t="s">
        <v>21</v>
      </c>
      <c r="K320" s="221"/>
      <c r="L320" s="221"/>
      <c r="M320" s="220"/>
      <c r="N320" s="220">
        <f>BK320</f>
        <v>0</v>
      </c>
      <c r="O320" s="220"/>
      <c r="P320" s="220"/>
      <c r="Q320" s="220"/>
      <c r="R320" s="49"/>
      <c r="T320" s="223" t="s">
        <v>21</v>
      </c>
      <c r="U320" s="275" t="s">
        <v>44</v>
      </c>
      <c r="V320" s="48"/>
      <c r="W320" s="48"/>
      <c r="X320" s="48"/>
      <c r="Y320" s="48"/>
      <c r="Z320" s="48"/>
      <c r="AA320" s="101"/>
      <c r="AT320" s="23" t="s">
        <v>387</v>
      </c>
      <c r="AU320" s="23" t="s">
        <v>87</v>
      </c>
      <c r="AY320" s="23" t="s">
        <v>387</v>
      </c>
      <c r="BE320" s="139">
        <f>IF(U320="základní",N320,0)</f>
        <v>0</v>
      </c>
      <c r="BF320" s="139">
        <f>IF(U320="snížená",N320,0)</f>
        <v>0</v>
      </c>
      <c r="BG320" s="139">
        <f>IF(U320="zákl. přenesená",N320,0)</f>
        <v>0</v>
      </c>
      <c r="BH320" s="139">
        <f>IF(U320="sníž. přenesená",N320,0)</f>
        <v>0</v>
      </c>
      <c r="BI320" s="139">
        <f>IF(U320="nulová",N320,0)</f>
        <v>0</v>
      </c>
      <c r="BJ320" s="23" t="s">
        <v>87</v>
      </c>
      <c r="BK320" s="139">
        <f>L320*K320</f>
        <v>0</v>
      </c>
    </row>
    <row r="321" s="1" customFormat="1" ht="22.32" customHeight="1">
      <c r="B321" s="47"/>
      <c r="C321" s="271" t="s">
        <v>21</v>
      </c>
      <c r="D321" s="271" t="s">
        <v>153</v>
      </c>
      <c r="E321" s="272" t="s">
        <v>21</v>
      </c>
      <c r="F321" s="273" t="s">
        <v>21</v>
      </c>
      <c r="G321" s="273"/>
      <c r="H321" s="273"/>
      <c r="I321" s="273"/>
      <c r="J321" s="274" t="s">
        <v>21</v>
      </c>
      <c r="K321" s="221"/>
      <c r="L321" s="221"/>
      <c r="M321" s="220"/>
      <c r="N321" s="220">
        <f>BK321</f>
        <v>0</v>
      </c>
      <c r="O321" s="220"/>
      <c r="P321" s="220"/>
      <c r="Q321" s="220"/>
      <c r="R321" s="49"/>
      <c r="T321" s="223" t="s">
        <v>21</v>
      </c>
      <c r="U321" s="275" t="s">
        <v>44</v>
      </c>
      <c r="V321" s="48"/>
      <c r="W321" s="48"/>
      <c r="X321" s="48"/>
      <c r="Y321" s="48"/>
      <c r="Z321" s="48"/>
      <c r="AA321" s="101"/>
      <c r="AT321" s="23" t="s">
        <v>387</v>
      </c>
      <c r="AU321" s="23" t="s">
        <v>87</v>
      </c>
      <c r="AY321" s="23" t="s">
        <v>387</v>
      </c>
      <c r="BE321" s="139">
        <f>IF(U321="základní",N321,0)</f>
        <v>0</v>
      </c>
      <c r="BF321" s="139">
        <f>IF(U321="snížená",N321,0)</f>
        <v>0</v>
      </c>
      <c r="BG321" s="139">
        <f>IF(U321="zákl. přenesená",N321,0)</f>
        <v>0</v>
      </c>
      <c r="BH321" s="139">
        <f>IF(U321="sníž. přenesená",N321,0)</f>
        <v>0</v>
      </c>
      <c r="BI321" s="139">
        <f>IF(U321="nulová",N321,0)</f>
        <v>0</v>
      </c>
      <c r="BJ321" s="23" t="s">
        <v>87</v>
      </c>
      <c r="BK321" s="139">
        <f>L321*K321</f>
        <v>0</v>
      </c>
    </row>
    <row r="322" s="1" customFormat="1" ht="22.32" customHeight="1">
      <c r="B322" s="47"/>
      <c r="C322" s="271" t="s">
        <v>21</v>
      </c>
      <c r="D322" s="271" t="s">
        <v>153</v>
      </c>
      <c r="E322" s="272" t="s">
        <v>21</v>
      </c>
      <c r="F322" s="273" t="s">
        <v>21</v>
      </c>
      <c r="G322" s="273"/>
      <c r="H322" s="273"/>
      <c r="I322" s="273"/>
      <c r="J322" s="274" t="s">
        <v>21</v>
      </c>
      <c r="K322" s="221"/>
      <c r="L322" s="221"/>
      <c r="M322" s="220"/>
      <c r="N322" s="220">
        <f>BK322</f>
        <v>0</v>
      </c>
      <c r="O322" s="220"/>
      <c r="P322" s="220"/>
      <c r="Q322" s="220"/>
      <c r="R322" s="49"/>
      <c r="T322" s="223" t="s">
        <v>21</v>
      </c>
      <c r="U322" s="275" t="s">
        <v>44</v>
      </c>
      <c r="V322" s="48"/>
      <c r="W322" s="48"/>
      <c r="X322" s="48"/>
      <c r="Y322" s="48"/>
      <c r="Z322" s="48"/>
      <c r="AA322" s="101"/>
      <c r="AT322" s="23" t="s">
        <v>387</v>
      </c>
      <c r="AU322" s="23" t="s">
        <v>87</v>
      </c>
      <c r="AY322" s="23" t="s">
        <v>387</v>
      </c>
      <c r="BE322" s="139">
        <f>IF(U322="základní",N322,0)</f>
        <v>0</v>
      </c>
      <c r="BF322" s="139">
        <f>IF(U322="snížená",N322,0)</f>
        <v>0</v>
      </c>
      <c r="BG322" s="139">
        <f>IF(U322="zákl. přenesená",N322,0)</f>
        <v>0</v>
      </c>
      <c r="BH322" s="139">
        <f>IF(U322="sníž. přenesená",N322,0)</f>
        <v>0</v>
      </c>
      <c r="BI322" s="139">
        <f>IF(U322="nulová",N322,0)</f>
        <v>0</v>
      </c>
      <c r="BJ322" s="23" t="s">
        <v>87</v>
      </c>
      <c r="BK322" s="139">
        <f>L322*K322</f>
        <v>0</v>
      </c>
    </row>
    <row r="323" s="1" customFormat="1" ht="22.32" customHeight="1">
      <c r="B323" s="47"/>
      <c r="C323" s="271" t="s">
        <v>21</v>
      </c>
      <c r="D323" s="271" t="s">
        <v>153</v>
      </c>
      <c r="E323" s="272" t="s">
        <v>21</v>
      </c>
      <c r="F323" s="273" t="s">
        <v>21</v>
      </c>
      <c r="G323" s="273"/>
      <c r="H323" s="273"/>
      <c r="I323" s="273"/>
      <c r="J323" s="274" t="s">
        <v>21</v>
      </c>
      <c r="K323" s="221"/>
      <c r="L323" s="221"/>
      <c r="M323" s="220"/>
      <c r="N323" s="220">
        <f>BK323</f>
        <v>0</v>
      </c>
      <c r="O323" s="220"/>
      <c r="P323" s="220"/>
      <c r="Q323" s="220"/>
      <c r="R323" s="49"/>
      <c r="T323" s="223" t="s">
        <v>21</v>
      </c>
      <c r="U323" s="275" t="s">
        <v>44</v>
      </c>
      <c r="V323" s="48"/>
      <c r="W323" s="48"/>
      <c r="X323" s="48"/>
      <c r="Y323" s="48"/>
      <c r="Z323" s="48"/>
      <c r="AA323" s="101"/>
      <c r="AT323" s="23" t="s">
        <v>387</v>
      </c>
      <c r="AU323" s="23" t="s">
        <v>87</v>
      </c>
      <c r="AY323" s="23" t="s">
        <v>387</v>
      </c>
      <c r="BE323" s="139">
        <f>IF(U323="základní",N323,0)</f>
        <v>0</v>
      </c>
      <c r="BF323" s="139">
        <f>IF(U323="snížená",N323,0)</f>
        <v>0</v>
      </c>
      <c r="BG323" s="139">
        <f>IF(U323="zákl. přenesená",N323,0)</f>
        <v>0</v>
      </c>
      <c r="BH323" s="139">
        <f>IF(U323="sníž. přenesená",N323,0)</f>
        <v>0</v>
      </c>
      <c r="BI323" s="139">
        <f>IF(U323="nulová",N323,0)</f>
        <v>0</v>
      </c>
      <c r="BJ323" s="23" t="s">
        <v>87</v>
      </c>
      <c r="BK323" s="139">
        <f>L323*K323</f>
        <v>0</v>
      </c>
    </row>
    <row r="324" s="1" customFormat="1" ht="22.32" customHeight="1">
      <c r="B324" s="47"/>
      <c r="C324" s="271" t="s">
        <v>21</v>
      </c>
      <c r="D324" s="271" t="s">
        <v>153</v>
      </c>
      <c r="E324" s="272" t="s">
        <v>21</v>
      </c>
      <c r="F324" s="273" t="s">
        <v>21</v>
      </c>
      <c r="G324" s="273"/>
      <c r="H324" s="273"/>
      <c r="I324" s="273"/>
      <c r="J324" s="274" t="s">
        <v>21</v>
      </c>
      <c r="K324" s="221"/>
      <c r="L324" s="221"/>
      <c r="M324" s="220"/>
      <c r="N324" s="220">
        <f>BK324</f>
        <v>0</v>
      </c>
      <c r="O324" s="220"/>
      <c r="P324" s="220"/>
      <c r="Q324" s="220"/>
      <c r="R324" s="49"/>
      <c r="T324" s="223" t="s">
        <v>21</v>
      </c>
      <c r="U324" s="275" t="s">
        <v>44</v>
      </c>
      <c r="V324" s="73"/>
      <c r="W324" s="73"/>
      <c r="X324" s="73"/>
      <c r="Y324" s="73"/>
      <c r="Z324" s="73"/>
      <c r="AA324" s="75"/>
      <c r="AT324" s="23" t="s">
        <v>387</v>
      </c>
      <c r="AU324" s="23" t="s">
        <v>87</v>
      </c>
      <c r="AY324" s="23" t="s">
        <v>387</v>
      </c>
      <c r="BE324" s="139">
        <f>IF(U324="základní",N324,0)</f>
        <v>0</v>
      </c>
      <c r="BF324" s="139">
        <f>IF(U324="snížená",N324,0)</f>
        <v>0</v>
      </c>
      <c r="BG324" s="139">
        <f>IF(U324="zákl. přenesená",N324,0)</f>
        <v>0</v>
      </c>
      <c r="BH324" s="139">
        <f>IF(U324="sníž. přenesená",N324,0)</f>
        <v>0</v>
      </c>
      <c r="BI324" s="139">
        <f>IF(U324="nulová",N324,0)</f>
        <v>0</v>
      </c>
      <c r="BJ324" s="23" t="s">
        <v>87</v>
      </c>
      <c r="BK324" s="139">
        <f>L324*K324</f>
        <v>0</v>
      </c>
    </row>
    <row r="325" s="1" customFormat="1" ht="6.96" customHeight="1">
      <c r="B325" s="76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8"/>
    </row>
  </sheetData>
  <sheetProtection sheet="1" formatColumns="0" formatRows="0" objects="1" scenarios="1" spinCount="10" saltValue="djWbzChYgUgRFiu9BZ5yio8kB1YWI1SFO1yq9kedW+q7jNiVtFzNBJfD9rR3zyI+nvYIHCrvshHTDTVyyrcTYw==" hashValue="PHBZQ/2FpQUgeMIwt6n/ClClge34HpINVS+5ek4zaWSbtro6Grgcv71mMFiJEds6eKZSieDmnEuwQXpNrxZmgg==" algorithmName="SHA-512" password="CC35"/>
  <mergeCells count="372">
    <mergeCell ref="F323:I323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L323:M323"/>
    <mergeCell ref="N323:Q323"/>
    <mergeCell ref="F324:I324"/>
    <mergeCell ref="L324:M324"/>
    <mergeCell ref="N324:Q324"/>
    <mergeCell ref="F297:I297"/>
    <mergeCell ref="F300:I300"/>
    <mergeCell ref="F298:I298"/>
    <mergeCell ref="L298:M298"/>
    <mergeCell ref="N298:Q298"/>
    <mergeCell ref="F299:I299"/>
    <mergeCell ref="F301:I301"/>
    <mergeCell ref="F302:I302"/>
    <mergeCell ref="F303:I303"/>
    <mergeCell ref="F304:I304"/>
    <mergeCell ref="F305:I305"/>
    <mergeCell ref="F306:I306"/>
    <mergeCell ref="F308:I308"/>
    <mergeCell ref="F310:I310"/>
    <mergeCell ref="L308:M308"/>
    <mergeCell ref="N308:Q308"/>
    <mergeCell ref="F309:I309"/>
    <mergeCell ref="F311:I311"/>
    <mergeCell ref="F312:I312"/>
    <mergeCell ref="L312:M312"/>
    <mergeCell ref="N312:Q312"/>
    <mergeCell ref="F313:I313"/>
    <mergeCell ref="F314:I314"/>
    <mergeCell ref="N307:Q307"/>
    <mergeCell ref="F315:I315"/>
    <mergeCell ref="F318:I318"/>
    <mergeCell ref="F317:I317"/>
    <mergeCell ref="L317:M317"/>
    <mergeCell ref="N317:Q317"/>
    <mergeCell ref="L318:M318"/>
    <mergeCell ref="N318:Q318"/>
    <mergeCell ref="N316:Q316"/>
    <mergeCell ref="N319:Q319"/>
    <mergeCell ref="E24:L24"/>
    <mergeCell ref="S2:AC2"/>
    <mergeCell ref="D108:H108"/>
    <mergeCell ref="D107:H107"/>
    <mergeCell ref="D109:H109"/>
    <mergeCell ref="D110:H110"/>
    <mergeCell ref="D111:H111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N107:Q107"/>
    <mergeCell ref="N108:Q108"/>
    <mergeCell ref="N109:Q109"/>
    <mergeCell ref="N110:Q110"/>
    <mergeCell ref="N111:Q111"/>
    <mergeCell ref="N112:Q112"/>
    <mergeCell ref="L114:Q114"/>
    <mergeCell ref="C120:Q120"/>
    <mergeCell ref="F122:P122"/>
    <mergeCell ref="F123:P123"/>
    <mergeCell ref="M125:P125"/>
    <mergeCell ref="M127:Q127"/>
    <mergeCell ref="M128:Q128"/>
    <mergeCell ref="F130:I130"/>
    <mergeCell ref="F134:I134"/>
    <mergeCell ref="L130:M130"/>
    <mergeCell ref="N130:Q130"/>
    <mergeCell ref="L134:M134"/>
    <mergeCell ref="N134:Q134"/>
    <mergeCell ref="F135:I135"/>
    <mergeCell ref="F136:I136"/>
    <mergeCell ref="F137:I137"/>
    <mergeCell ref="L137:M137"/>
    <mergeCell ref="N137:Q137"/>
    <mergeCell ref="N131:Q131"/>
    <mergeCell ref="N132:Q132"/>
    <mergeCell ref="N133:Q133"/>
    <mergeCell ref="F138:I138"/>
    <mergeCell ref="F141:I141"/>
    <mergeCell ref="F139:I139"/>
    <mergeCell ref="F140:I140"/>
    <mergeCell ref="L141:M141"/>
    <mergeCell ref="N141:Q141"/>
    <mergeCell ref="F142:I142"/>
    <mergeCell ref="F143:I143"/>
    <mergeCell ref="F144:I144"/>
    <mergeCell ref="F145:I145"/>
    <mergeCell ref="L145:M145"/>
    <mergeCell ref="N145:Q145"/>
    <mergeCell ref="F146:I146"/>
    <mergeCell ref="F147:I147"/>
    <mergeCell ref="F150:I150"/>
    <mergeCell ref="F148:I148"/>
    <mergeCell ref="L150:M150"/>
    <mergeCell ref="N150:Q150"/>
    <mergeCell ref="F151:I151"/>
    <mergeCell ref="F152:I152"/>
    <mergeCell ref="F153:I153"/>
    <mergeCell ref="F154:I154"/>
    <mergeCell ref="F155:I155"/>
    <mergeCell ref="F156:I156"/>
    <mergeCell ref="N149:Q149"/>
    <mergeCell ref="F157:I157"/>
    <mergeCell ref="F160:I160"/>
    <mergeCell ref="F158:I158"/>
    <mergeCell ref="F159:I159"/>
    <mergeCell ref="L159:M159"/>
    <mergeCell ref="N159:Q159"/>
    <mergeCell ref="F161:I161"/>
    <mergeCell ref="F162:I162"/>
    <mergeCell ref="F163:I163"/>
    <mergeCell ref="F164:I164"/>
    <mergeCell ref="F165:I165"/>
    <mergeCell ref="F166:I166"/>
    <mergeCell ref="F169:I169"/>
    <mergeCell ref="F167:I167"/>
    <mergeCell ref="F168:I168"/>
    <mergeCell ref="L168:M168"/>
    <mergeCell ref="N168:Q168"/>
    <mergeCell ref="F170:I170"/>
    <mergeCell ref="F171:I171"/>
    <mergeCell ref="F172:I172"/>
    <mergeCell ref="F173:I173"/>
    <mergeCell ref="F174:I174"/>
    <mergeCell ref="F175:I175"/>
    <mergeCell ref="F178:I178"/>
    <mergeCell ref="F176:I176"/>
    <mergeCell ref="F177:I177"/>
    <mergeCell ref="L177:M177"/>
    <mergeCell ref="N177:Q177"/>
    <mergeCell ref="F179:I179"/>
    <mergeCell ref="F180:I180"/>
    <mergeCell ref="F181:I181"/>
    <mergeCell ref="L182:M182"/>
    <mergeCell ref="N182:Q182"/>
    <mergeCell ref="F182:I182"/>
    <mergeCell ref="F185:I185"/>
    <mergeCell ref="F183:I183"/>
    <mergeCell ref="F184:I184"/>
    <mergeCell ref="L185:M185"/>
    <mergeCell ref="N185:Q185"/>
    <mergeCell ref="F186:I186"/>
    <mergeCell ref="F187:I187"/>
    <mergeCell ref="F188:I188"/>
    <mergeCell ref="L189:M189"/>
    <mergeCell ref="N189:Q189"/>
    <mergeCell ref="F189:I189"/>
    <mergeCell ref="F192:I192"/>
    <mergeCell ref="F190:I190"/>
    <mergeCell ref="F191:I191"/>
    <mergeCell ref="L192:M192"/>
    <mergeCell ref="N192:Q192"/>
    <mergeCell ref="F193:I193"/>
    <mergeCell ref="F194:I194"/>
    <mergeCell ref="F196:I196"/>
    <mergeCell ref="L196:M196"/>
    <mergeCell ref="N196:Q196"/>
    <mergeCell ref="F197:I197"/>
    <mergeCell ref="N195:Q195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F198:I198"/>
    <mergeCell ref="F201:I201"/>
    <mergeCell ref="F199:I199"/>
    <mergeCell ref="F200:I200"/>
    <mergeCell ref="L201:M201"/>
    <mergeCell ref="N201:Q201"/>
    <mergeCell ref="F202:I202"/>
    <mergeCell ref="F203:I203"/>
    <mergeCell ref="F206:I206"/>
    <mergeCell ref="F204:I204"/>
    <mergeCell ref="F205:I205"/>
    <mergeCell ref="L206:M206"/>
    <mergeCell ref="N206:Q206"/>
    <mergeCell ref="F207:I207"/>
    <mergeCell ref="F209:I209"/>
    <mergeCell ref="F208:I208"/>
    <mergeCell ref="L209:M209"/>
    <mergeCell ref="N209:Q209"/>
    <mergeCell ref="F210:I210"/>
    <mergeCell ref="F211:I211"/>
    <mergeCell ref="F214:I214"/>
    <mergeCell ref="F212:I212"/>
    <mergeCell ref="F213:I213"/>
    <mergeCell ref="L214:M214"/>
    <mergeCell ref="N214:Q214"/>
    <mergeCell ref="F215:I215"/>
    <mergeCell ref="F216:I216"/>
    <mergeCell ref="F217:I217"/>
    <mergeCell ref="F218:I218"/>
    <mergeCell ref="L220:M220"/>
    <mergeCell ref="N220:Q220"/>
    <mergeCell ref="L221:M221"/>
    <mergeCell ref="N221:Q221"/>
    <mergeCell ref="L222:M222"/>
    <mergeCell ref="N222:Q222"/>
    <mergeCell ref="N219:Q219"/>
    <mergeCell ref="F220:I220"/>
    <mergeCell ref="F222:I222"/>
    <mergeCell ref="F221:I221"/>
    <mergeCell ref="F223:I223"/>
    <mergeCell ref="F224:I224"/>
    <mergeCell ref="F225:I225"/>
    <mergeCell ref="L225:M225"/>
    <mergeCell ref="N225:Q225"/>
    <mergeCell ref="N226:Q226"/>
    <mergeCell ref="F227:I227"/>
    <mergeCell ref="F232:I232"/>
    <mergeCell ref="L227:M227"/>
    <mergeCell ref="N227:Q227"/>
    <mergeCell ref="F230:I230"/>
    <mergeCell ref="L230:M230"/>
    <mergeCell ref="N230:Q230"/>
    <mergeCell ref="L232:M232"/>
    <mergeCell ref="N232:Q232"/>
    <mergeCell ref="F233:I233"/>
    <mergeCell ref="F234:I234"/>
    <mergeCell ref="L235:M235"/>
    <mergeCell ref="N235:Q235"/>
    <mergeCell ref="N228:Q228"/>
    <mergeCell ref="N229:Q229"/>
    <mergeCell ref="N231:Q231"/>
    <mergeCell ref="F235:I235"/>
    <mergeCell ref="F238:I238"/>
    <mergeCell ref="F236:I236"/>
    <mergeCell ref="F237:I237"/>
    <mergeCell ref="F239:I239"/>
    <mergeCell ref="L239:M239"/>
    <mergeCell ref="N239:Q239"/>
    <mergeCell ref="F240:I240"/>
    <mergeCell ref="F241:I241"/>
    <mergeCell ref="F242:I242"/>
    <mergeCell ref="F243:I243"/>
    <mergeCell ref="F244:I244"/>
    <mergeCell ref="F247:I247"/>
    <mergeCell ref="F245:I245"/>
    <mergeCell ref="L245:M245"/>
    <mergeCell ref="N245:Q245"/>
    <mergeCell ref="F246:I246"/>
    <mergeCell ref="F248:I248"/>
    <mergeCell ref="L248:M248"/>
    <mergeCell ref="N248:Q248"/>
    <mergeCell ref="N249:Q249"/>
    <mergeCell ref="F250:I250"/>
    <mergeCell ref="F253:I253"/>
    <mergeCell ref="L250:M250"/>
    <mergeCell ref="N250:Q250"/>
    <mergeCell ref="F251:I251"/>
    <mergeCell ref="F252:I252"/>
    <mergeCell ref="L253:M253"/>
    <mergeCell ref="N253:Q253"/>
    <mergeCell ref="F254:I254"/>
    <mergeCell ref="F255:I255"/>
    <mergeCell ref="L256:M256"/>
    <mergeCell ref="N256:Q256"/>
    <mergeCell ref="F256:I256"/>
    <mergeCell ref="F259:I259"/>
    <mergeCell ref="F257:I257"/>
    <mergeCell ref="F258:I258"/>
    <mergeCell ref="L259:M259"/>
    <mergeCell ref="N259:Q259"/>
    <mergeCell ref="F260:I260"/>
    <mergeCell ref="F261:I261"/>
    <mergeCell ref="F262:I262"/>
    <mergeCell ref="L262:M262"/>
    <mergeCell ref="N262:Q262"/>
    <mergeCell ref="F263:I263"/>
    <mergeCell ref="F264:I264"/>
    <mergeCell ref="F267:I267"/>
    <mergeCell ref="F265:I265"/>
    <mergeCell ref="L265:M265"/>
    <mergeCell ref="N265:Q265"/>
    <mergeCell ref="L267:M267"/>
    <mergeCell ref="N267:Q267"/>
    <mergeCell ref="F268:I268"/>
    <mergeCell ref="F269:I269"/>
    <mergeCell ref="F270:I270"/>
    <mergeCell ref="F271:I271"/>
    <mergeCell ref="L271:M271"/>
    <mergeCell ref="N271:Q271"/>
    <mergeCell ref="N266:Q266"/>
    <mergeCell ref="F272:I272"/>
    <mergeCell ref="F275:I275"/>
    <mergeCell ref="F273:I273"/>
    <mergeCell ref="F274:I274"/>
    <mergeCell ref="L275:M275"/>
    <mergeCell ref="N275:Q275"/>
    <mergeCell ref="F276:I276"/>
    <mergeCell ref="F277:I277"/>
    <mergeCell ref="F278:I278"/>
    <mergeCell ref="N279:Q279"/>
    <mergeCell ref="F280:I280"/>
    <mergeCell ref="F284:I284"/>
    <mergeCell ref="L280:M280"/>
    <mergeCell ref="N280:Q280"/>
    <mergeCell ref="F282:I282"/>
    <mergeCell ref="L282:M282"/>
    <mergeCell ref="N282:Q282"/>
    <mergeCell ref="F283:I283"/>
    <mergeCell ref="F285:I285"/>
    <mergeCell ref="F286:I286"/>
    <mergeCell ref="F287:I287"/>
    <mergeCell ref="N281:Q281"/>
    <mergeCell ref="F288:I288"/>
    <mergeCell ref="F291:I291"/>
    <mergeCell ref="F289:I289"/>
    <mergeCell ref="F290:I290"/>
    <mergeCell ref="L291:M291"/>
    <mergeCell ref="N291:Q291"/>
    <mergeCell ref="F292:I292"/>
    <mergeCell ref="F293:I293"/>
    <mergeCell ref="F294:I294"/>
    <mergeCell ref="F295:I295"/>
    <mergeCell ref="F296:I296"/>
  </mergeCells>
  <dataValidations count="2">
    <dataValidation type="list" allowBlank="1" showInputMessage="1" showErrorMessage="1" error="Povoleny jsou hodnoty K, M." sqref="D320:D325">
      <formula1>"K, M"</formula1>
    </dataValidation>
    <dataValidation type="list" allowBlank="1" showInputMessage="1" showErrorMessage="1" error="Povoleny jsou hodnoty základní, snížená, zákl. přenesená, sníž. přenesená, nulová." sqref="U320:U325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30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DESKTOP-CO3P5C2\admin</dc:creator>
  <cp:lastModifiedBy>DESKTOP-CO3P5C2\admin</cp:lastModifiedBy>
  <dcterms:created xsi:type="dcterms:W3CDTF">2019-03-28T10:11:09Z</dcterms:created>
  <dcterms:modified xsi:type="dcterms:W3CDTF">2019-03-28T10:11:12Z</dcterms:modified>
</cp:coreProperties>
</file>