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'Rozpočet'!$A$2:$AB$29</definedName>
    <definedName name="__MAIN1__">'KrycíList'!$A$1:$O$51</definedName>
    <definedName name="__MvymF__">'Rozpočet'!#REF!</definedName>
    <definedName name="__OobjF__">'Rozpočet'!$A$8:$AB$29</definedName>
    <definedName name="__OoddF__">'Rozpočet'!$A$10:$AB$18</definedName>
    <definedName name="__OradF__">'Rozpočet'!$A$12:$AB$13</definedName>
    <definedName name="Excel_BuiltIn_Print_Titles_2_1">'Rozpočet'!$2:$5</definedName>
    <definedName name="_xlnm.Print_Titles" localSheetId="1">'Rozpočet'!$2:$8</definedName>
    <definedName name="_xlnm.Print_Area" localSheetId="0">'KrycíList'!$A$1:$O$41</definedName>
    <definedName name="_xlnm.Print_Area" localSheetId="1">'Rozpočet'!$A$2:$U$33</definedName>
  </definedNames>
  <calcPr fullCalcOnLoad="1"/>
</workbook>
</file>

<file path=xl/sharedStrings.xml><?xml version="1.0" encoding="utf-8"?>
<sst xmlns="http://schemas.openxmlformats.org/spreadsheetml/2006/main" count="165" uniqueCount="119">
  <si>
    <t>Zakázka :</t>
  </si>
  <si>
    <t>Umístění 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</si>
  <si>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</si>
  <si>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</si>
  <si>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</si>
  <si>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</si>
  <si>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</si>
  <si>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</si>
  <si>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</si>
  <si>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</si>
  <si>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</si>
  <si>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</si>
  <si>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</si>
  <si>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</si>
  <si>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</si>
  <si>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</si>
  <si>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</si>
  <si>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</si>
  <si>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</si>
  <si>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</si>
  <si>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</si>
  <si>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</si>
  <si>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</si>
  <si>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</si>
  <si>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</si>
  <si>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</si>
  <si>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</si>
  <si>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</si>
  <si>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</si>
  <si>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</si>
  <si>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</si>
  <si>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</si>
  <si>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</si>
  <si>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</si>
  <si>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</si>
  <si>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</si>
  <si>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</si>
  <si>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</si>
  <si>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</si>
  <si>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</si>
  <si>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</si>
  <si>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</si>
  <si>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</si>
  <si>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</si>
  <si>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</si>
  <si>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</si>
  <si>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</si>
  <si>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</si>
  <si>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</si>
  <si>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</si>
  <si>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Položkový rozpočet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</si>
  <si>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</si>
  <si>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</si>
  <si>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</si>
  <si>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</si>
  <si>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</si>
  <si>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</si>
  <si>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</si>
  <si>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</si>
  <si>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</si>
  <si>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</si>
  <si>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</si>
  <si>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</si>
  <si>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</si>
  <si>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Vlastní práce</t>
  </si>
  <si>
    <t>713</t>
  </si>
  <si>
    <t>O</t>
  </si>
  <si>
    <t>izolace tepelné</t>
  </si>
  <si>
    <t>Seznam položek pro oddíl :</t>
  </si>
  <si>
    <t>P</t>
  </si>
  <si>
    <t>713111111</t>
  </si>
  <si>
    <t>Montáž izolace tepelné vrchem stropů volně kladenými rohožemi, pásy, dílci, deskami</t>
  </si>
  <si>
    <t>m2</t>
  </si>
  <si>
    <t>2 vrstvy</t>
  </si>
  <si>
    <t>S</t>
  </si>
  <si>
    <t>63141171</t>
  </si>
  <si>
    <t>713141151</t>
  </si>
  <si>
    <t>Montáž izolace tepelné parozábrany</t>
  </si>
  <si>
    <t>28323220</t>
  </si>
  <si>
    <t>PAROZABRANA DODÁVKA</t>
  </si>
  <si>
    <t>U</t>
  </si>
  <si>
    <t>998713103</t>
  </si>
  <si>
    <t>Přesun hmot pro izolace tepelné v objektech v do 24 m</t>
  </si>
  <si>
    <t>t</t>
  </si>
  <si>
    <t>998713181</t>
  </si>
  <si>
    <t>Příplatek k cenám za přesun bez použití mechanizace</t>
  </si>
  <si>
    <t>762</t>
  </si>
  <si>
    <t>konstrukce tesařské</t>
  </si>
  <si>
    <t>762332922</t>
  </si>
  <si>
    <t>Doplnění z hranolů průřezové plochy do 224 cm2 včetně materiálu</t>
  </si>
  <si>
    <t>m</t>
  </si>
  <si>
    <t>osazení hranolu po obvodu výlezu do půdního prostoru</t>
  </si>
  <si>
    <t>762511263</t>
  </si>
  <si>
    <t>Podlahové kce podkladové z desek OSB šroubovaných na pero a drážku nebroušených tl desky 15 mm</t>
  </si>
  <si>
    <t>998762103</t>
  </si>
  <si>
    <t>Přesun hmot pro konstrukce tesařské v objektech v do 24 m</t>
  </si>
  <si>
    <t>998762181</t>
  </si>
  <si>
    <t>999</t>
  </si>
  <si>
    <t>přirážky</t>
  </si>
  <si>
    <t>V</t>
  </si>
  <si>
    <t>Prir</t>
  </si>
  <si>
    <t>%</t>
  </si>
  <si>
    <t>KHS Moravskoslezského kraje - zateplení půdního prostoru - ÚP Karviná</t>
  </si>
  <si>
    <t>Těreškovové 2206, Karviná</t>
  </si>
  <si>
    <t>KHS Moravskoslezského kraje se sídlem v Ostravě, Na Bělidle 7, 702 00 Ostrava</t>
  </si>
  <si>
    <t>IČ:</t>
  </si>
  <si>
    <t>Zastoupený:</t>
  </si>
  <si>
    <t>MUDr. Helena Šebáková - ředitelka KHS MSK v Ostravě</t>
  </si>
  <si>
    <t>Kontaktní osoba:</t>
  </si>
  <si>
    <t>Zadavatel:</t>
  </si>
  <si>
    <t>Uchazeč:</t>
  </si>
  <si>
    <t>Obchodní jméno, sídlo:</t>
  </si>
  <si>
    <t>DIČ:</t>
  </si>
  <si>
    <t>není plátcem</t>
  </si>
  <si>
    <t>Ing. Petr Medek, petr.medek@khsova.cz, tel.: 595 138 177</t>
  </si>
  <si>
    <t>Krycí list nabídky</t>
  </si>
  <si>
    <t>Celkové náklady (Rozpočet+Ostatní) vč. DPH</t>
  </si>
  <si>
    <t>deska OSB</t>
  </si>
  <si>
    <t>Minerální vlna TL60MM, 2 vrstvy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</si>
</sst>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5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0" fontId="14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0" fillId="33" borderId="0" xfId="0" applyFill="1" applyAlignment="1">
      <alignment/>
    </xf>
    <xf numFmtId="170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168" fontId="6" fillId="34" borderId="10" xfId="0" applyNumberFormat="1" applyFont="1" applyFill="1" applyBorder="1" applyAlignment="1">
      <alignment horizontal="center"/>
    </xf>
    <xf numFmtId="168" fontId="19" fillId="34" borderId="10" xfId="0" applyNumberFormat="1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170" fontId="21" fillId="34" borderId="10" xfId="0" applyNumberFormat="1" applyFont="1" applyFill="1" applyBorder="1" applyAlignment="1">
      <alignment horizontal="center"/>
    </xf>
    <xf numFmtId="4" fontId="21" fillId="34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 wrapText="1"/>
    </xf>
    <xf numFmtId="4" fontId="13" fillId="34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33" borderId="11" xfId="0" applyFont="1" applyFill="1" applyBorder="1" applyAlignment="1">
      <alignment/>
    </xf>
    <xf numFmtId="168" fontId="10" fillId="33" borderId="11" xfId="0" applyNumberFormat="1" applyFont="1" applyFill="1" applyBorder="1" applyAlignment="1">
      <alignment horizontal="center"/>
    </xf>
    <xf numFmtId="168" fontId="22" fillId="33" borderId="11" xfId="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170" fontId="10" fillId="35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68" fontId="16" fillId="33" borderId="0" xfId="0" applyNumberFormat="1" applyFont="1" applyFill="1" applyBorder="1" applyAlignment="1">
      <alignment vertical="center"/>
    </xf>
    <xf numFmtId="0" fontId="23" fillId="35" borderId="11" xfId="0" applyFont="1" applyFill="1" applyBorder="1" applyAlignment="1">
      <alignment vertical="center"/>
    </xf>
    <xf numFmtId="170" fontId="10" fillId="35" borderId="11" xfId="0" applyNumberFormat="1" applyFont="1" applyFill="1" applyBorder="1" applyAlignment="1">
      <alignment vertical="center"/>
    </xf>
    <xf numFmtId="4" fontId="10" fillId="35" borderId="11" xfId="0" applyNumberFormat="1" applyFont="1" applyFill="1" applyBorder="1" applyAlignment="1">
      <alignment vertical="center"/>
    </xf>
    <xf numFmtId="169" fontId="10" fillId="35" borderId="11" xfId="0" applyNumberFormat="1" applyFont="1" applyFill="1" applyBorder="1" applyAlignment="1">
      <alignment vertical="center"/>
    </xf>
    <xf numFmtId="4" fontId="10" fillId="35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36" borderId="11" xfId="0" applyFont="1" applyFill="1" applyBorder="1" applyAlignment="1">
      <alignment vertical="center"/>
    </xf>
    <xf numFmtId="164" fontId="10" fillId="36" borderId="11" xfId="0" applyNumberFormat="1" applyFont="1" applyFill="1" applyBorder="1" applyAlignment="1">
      <alignment vertical="center"/>
    </xf>
    <xf numFmtId="4" fontId="10" fillId="36" borderId="11" xfId="0" applyNumberFormat="1" applyFont="1" applyFill="1" applyBorder="1" applyAlignment="1">
      <alignment vertical="center"/>
    </xf>
    <xf numFmtId="169" fontId="10" fillId="36" borderId="11" xfId="0" applyNumberFormat="1" applyFont="1" applyFill="1" applyBorder="1" applyAlignment="1">
      <alignment vertical="center"/>
    </xf>
    <xf numFmtId="4" fontId="10" fillId="36" borderId="11" xfId="0" applyNumberFormat="1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vertical="center"/>
    </xf>
    <xf numFmtId="164" fontId="24" fillId="37" borderId="0" xfId="0" applyNumberFormat="1" applyFont="1" applyFill="1" applyBorder="1" applyAlignment="1">
      <alignment vertical="center"/>
    </xf>
    <xf numFmtId="4" fontId="24" fillId="37" borderId="0" xfId="0" applyNumberFormat="1" applyFont="1" applyFill="1" applyBorder="1" applyAlignment="1">
      <alignment vertical="center"/>
    </xf>
    <xf numFmtId="169" fontId="24" fillId="37" borderId="0" xfId="0" applyNumberFormat="1" applyFont="1" applyFill="1" applyBorder="1" applyAlignment="1">
      <alignment vertical="center"/>
    </xf>
    <xf numFmtId="4" fontId="24" fillId="37" borderId="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17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167" fontId="5" fillId="33" borderId="10" xfId="0" applyNumberFormat="1" applyFont="1" applyFill="1" applyBorder="1" applyAlignment="1">
      <alignment vertical="center"/>
    </xf>
    <xf numFmtId="172" fontId="6" fillId="33" borderId="10" xfId="0" applyNumberFormat="1" applyFont="1" applyFill="1" applyBorder="1" applyAlignment="1">
      <alignment vertical="center"/>
    </xf>
    <xf numFmtId="172" fontId="0" fillId="33" borderId="10" xfId="0" applyNumberFormat="1" applyFont="1" applyFill="1" applyBorder="1" applyAlignment="1">
      <alignment vertical="center"/>
    </xf>
    <xf numFmtId="173" fontId="0" fillId="33" borderId="10" xfId="0" applyNumberFormat="1" applyFont="1" applyFill="1" applyBorder="1" applyAlignment="1">
      <alignment vertical="center"/>
    </xf>
    <xf numFmtId="166" fontId="6" fillId="33" borderId="10" xfId="0" applyNumberFormat="1" applyFont="1" applyFill="1" applyBorder="1" applyAlignment="1">
      <alignment horizontal="right" vertical="center"/>
    </xf>
    <xf numFmtId="172" fontId="6" fillId="33" borderId="10" xfId="0" applyNumberFormat="1" applyFont="1" applyFill="1" applyBorder="1" applyAlignment="1">
      <alignment horizontal="right" vertical="center"/>
    </xf>
    <xf numFmtId="174" fontId="0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" fontId="0" fillId="33" borderId="10" xfId="0" applyNumberFormat="1" applyFont="1" applyFill="1" applyBorder="1" applyAlignment="1" applyProtection="1">
      <alignment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5" fillId="37" borderId="25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/>
      <protection locked="0"/>
    </xf>
    <xf numFmtId="164" fontId="5" fillId="37" borderId="11" xfId="0" applyNumberFormat="1" applyFont="1" applyFill="1" applyBorder="1" applyAlignment="1" applyProtection="1">
      <alignment horizontal="center"/>
      <protection locked="0"/>
    </xf>
    <xf numFmtId="164" fontId="5" fillId="37" borderId="26" xfId="0" applyNumberFormat="1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"/>
      <protection locked="0"/>
    </xf>
    <xf numFmtId="0" fontId="5" fillId="37" borderId="10" xfId="0" applyFont="1" applyFill="1" applyBorder="1" applyAlignment="1" applyProtection="1">
      <alignment horizontal="center"/>
      <protection locked="0"/>
    </xf>
    <xf numFmtId="4" fontId="5" fillId="37" borderId="10" xfId="0" applyNumberFormat="1" applyFont="1" applyFill="1" applyBorder="1" applyAlignment="1" applyProtection="1">
      <alignment/>
      <protection locked="0"/>
    </xf>
    <xf numFmtId="0" fontId="5" fillId="37" borderId="25" xfId="0" applyFont="1" applyFill="1" applyBorder="1" applyAlignment="1" applyProtection="1">
      <alignment horizontal="center"/>
      <protection locked="0"/>
    </xf>
    <xf numFmtId="166" fontId="5" fillId="37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65" fontId="0" fillId="33" borderId="10" xfId="0" applyNumberFormat="1" applyFont="1" applyFill="1" applyBorder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/>
    </xf>
    <xf numFmtId="165" fontId="0" fillId="33" borderId="27" xfId="0" applyNumberFormat="1" applyFont="1" applyFill="1" applyBorder="1" applyAlignment="1" applyProtection="1">
      <alignment/>
      <protection/>
    </xf>
    <xf numFmtId="165" fontId="5" fillId="37" borderId="11" xfId="0" applyNumberFormat="1" applyFont="1" applyFill="1" applyBorder="1" applyAlignment="1" applyProtection="1">
      <alignment/>
      <protection/>
    </xf>
    <xf numFmtId="165" fontId="5" fillId="37" borderId="11" xfId="0" applyNumberFormat="1" applyFont="1" applyFill="1" applyBorder="1" applyAlignment="1" applyProtection="1">
      <alignment/>
      <protection/>
    </xf>
    <xf numFmtId="165" fontId="5" fillId="37" borderId="26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7" borderId="11" xfId="0" applyFont="1" applyFill="1" applyBorder="1" applyAlignment="1" applyProtection="1">
      <alignment horizontal="center"/>
      <protection/>
    </xf>
    <xf numFmtId="0" fontId="5" fillId="37" borderId="28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4" fontId="0" fillId="33" borderId="27" xfId="0" applyNumberFormat="1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4" fontId="0" fillId="33" borderId="30" xfId="0" applyNumberFormat="1" applyFont="1" applyFill="1" applyBorder="1" applyAlignment="1" applyProtection="1">
      <alignment/>
      <protection/>
    </xf>
    <xf numFmtId="0" fontId="3" fillId="34" borderId="31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 applyProtection="1">
      <alignment horizontal="left" vertical="center"/>
      <protection locked="0"/>
    </xf>
    <xf numFmtId="0" fontId="3" fillId="34" borderId="33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11" fillId="34" borderId="34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horizontal="center"/>
      <protection locked="0"/>
    </xf>
    <xf numFmtId="167" fontId="12" fillId="37" borderId="37" xfId="0" applyNumberFormat="1" applyFont="1" applyFill="1" applyBorder="1" applyAlignment="1" applyProtection="1">
      <alignment horizontal="center" vertical="center"/>
      <protection/>
    </xf>
    <xf numFmtId="167" fontId="12" fillId="37" borderId="18" xfId="0" applyNumberFormat="1" applyFont="1" applyFill="1" applyBorder="1" applyAlignment="1" applyProtection="1">
      <alignment horizontal="center" vertical="center"/>
      <protection/>
    </xf>
    <xf numFmtId="167" fontId="12" fillId="37" borderId="38" xfId="0" applyNumberFormat="1" applyFont="1" applyFill="1" applyBorder="1" applyAlignment="1" applyProtection="1">
      <alignment horizontal="center" vertical="center"/>
      <protection/>
    </xf>
    <xf numFmtId="167" fontId="12" fillId="37" borderId="39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 horizontal="center"/>
      <protection/>
    </xf>
    <xf numFmtId="167" fontId="0" fillId="33" borderId="10" xfId="0" applyNumberFormat="1" applyFont="1" applyFill="1" applyBorder="1" applyAlignment="1" applyProtection="1">
      <alignment horizontal="center"/>
      <protection/>
    </xf>
    <xf numFmtId="0" fontId="5" fillId="34" borderId="35" xfId="0" applyFont="1" applyFill="1" applyBorder="1" applyAlignment="1" applyProtection="1">
      <alignment horizontal="center"/>
      <protection locked="0"/>
    </xf>
    <xf numFmtId="0" fontId="5" fillId="34" borderId="41" xfId="0" applyFont="1" applyFill="1" applyBorder="1" applyAlignment="1" applyProtection="1">
      <alignment horizontal="center"/>
      <protection locked="0"/>
    </xf>
    <xf numFmtId="0" fontId="5" fillId="37" borderId="25" xfId="0" applyFont="1" applyFill="1" applyBorder="1" applyAlignment="1" applyProtection="1">
      <alignment horizontal="left" vertical="center"/>
      <protection locked="0"/>
    </xf>
    <xf numFmtId="167" fontId="5" fillId="37" borderId="0" xfId="0" applyNumberFormat="1" applyFont="1" applyFill="1" applyBorder="1" applyAlignment="1" applyProtection="1">
      <alignment horizontal="center" vertical="center"/>
      <protection/>
    </xf>
    <xf numFmtId="167" fontId="10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center" vertical="center"/>
      <protection/>
    </xf>
    <xf numFmtId="168" fontId="5" fillId="37" borderId="10" xfId="0" applyNumberFormat="1" applyFont="1" applyFill="1" applyBorder="1" applyAlignment="1" applyProtection="1">
      <alignment horizontal="center" vertical="center"/>
      <protection/>
    </xf>
    <xf numFmtId="164" fontId="0" fillId="33" borderId="10" xfId="0" applyNumberFormat="1" applyFont="1" applyFill="1" applyBorder="1" applyAlignment="1" applyProtection="1">
      <alignment horizontal="center"/>
      <protection/>
    </xf>
    <xf numFmtId="167" fontId="6" fillId="33" borderId="10" xfId="0" applyNumberFormat="1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2" fontId="5" fillId="37" borderId="11" xfId="0" applyNumberFormat="1" applyFont="1" applyFill="1" applyBorder="1" applyAlignment="1" applyProtection="1">
      <alignment horizontal="center"/>
      <protection locked="0"/>
    </xf>
    <xf numFmtId="4" fontId="5" fillId="37" borderId="26" xfId="0" applyNumberFormat="1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"/>
      <protection locked="0"/>
    </xf>
    <xf numFmtId="4" fontId="5" fillId="37" borderId="10" xfId="0" applyNumberFormat="1" applyFont="1" applyFill="1" applyBorder="1" applyAlignment="1" applyProtection="1">
      <alignment horizontal="center"/>
      <protection locked="0"/>
    </xf>
    <xf numFmtId="0" fontId="5" fillId="33" borderId="25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67" fontId="5" fillId="33" borderId="42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 locked="0"/>
    </xf>
    <xf numFmtId="0" fontId="5" fillId="37" borderId="25" xfId="0" applyFont="1" applyFill="1" applyBorder="1" applyAlignment="1" applyProtection="1">
      <alignment horizontal="left" vertical="center" wrapText="1"/>
      <protection locked="0"/>
    </xf>
    <xf numFmtId="0" fontId="5" fillId="37" borderId="11" xfId="0" applyFont="1" applyFill="1" applyBorder="1" applyAlignment="1" applyProtection="1">
      <alignment horizontal="left" vertical="center" wrapText="1"/>
      <protection locked="0"/>
    </xf>
    <xf numFmtId="167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vertical="center"/>
      <protection locked="0"/>
    </xf>
    <xf numFmtId="167" fontId="5" fillId="37" borderId="10" xfId="0" applyNumberFormat="1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167" fontId="10" fillId="33" borderId="43" xfId="0" applyNumberFormat="1" applyFont="1" applyFill="1" applyBorder="1" applyAlignment="1" applyProtection="1">
      <alignment horizontal="center"/>
      <protection/>
    </xf>
    <xf numFmtId="0" fontId="8" fillId="34" borderId="44" xfId="0" applyFont="1" applyFill="1" applyBorder="1" applyAlignment="1" applyProtection="1">
      <alignment horizontal="center"/>
      <protection locked="0"/>
    </xf>
    <xf numFmtId="0" fontId="8" fillId="34" borderId="45" xfId="0" applyFont="1" applyFill="1" applyBorder="1" applyAlignment="1" applyProtection="1">
      <alignment horizontal="center"/>
      <protection locked="0"/>
    </xf>
    <xf numFmtId="0" fontId="0" fillId="34" borderId="46" xfId="0" applyFont="1" applyFill="1" applyBorder="1" applyAlignment="1" applyProtection="1">
      <alignment horizontal="center"/>
      <protection locked="0"/>
    </xf>
    <xf numFmtId="0" fontId="5" fillId="34" borderId="45" xfId="0" applyFont="1" applyFill="1" applyBorder="1" applyAlignment="1" applyProtection="1">
      <alignment horizontal="center"/>
      <protection locked="0"/>
    </xf>
    <xf numFmtId="0" fontId="5" fillId="34" borderId="47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48" xfId="0" applyFont="1" applyFill="1" applyBorder="1" applyAlignment="1" applyProtection="1">
      <alignment horizontal="center" vertical="center"/>
      <protection locked="0"/>
    </xf>
    <xf numFmtId="0" fontId="1" fillId="33" borderId="49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7" fillId="33" borderId="50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51" xfId="0" applyFont="1" applyFill="1" applyBorder="1" applyAlignment="1" applyProtection="1">
      <alignment/>
      <protection locked="0"/>
    </xf>
    <xf numFmtId="0" fontId="6" fillId="33" borderId="52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6" fillId="33" borderId="32" xfId="0" applyFont="1" applyFill="1" applyBorder="1" applyAlignment="1" applyProtection="1">
      <alignment horizontal="left" vertical="center"/>
      <protection locked="0"/>
    </xf>
    <xf numFmtId="0" fontId="6" fillId="33" borderId="33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>
      <alignment horizontal="left" vertical="center"/>
    </xf>
    <xf numFmtId="0" fontId="10" fillId="35" borderId="11" xfId="0" applyFont="1" applyFill="1" applyBorder="1" applyAlignment="1" applyProtection="1">
      <alignment horizontal="right" vertical="center"/>
      <protection/>
    </xf>
    <xf numFmtId="0" fontId="23" fillId="35" borderId="11" xfId="0" applyFont="1" applyFill="1" applyBorder="1" applyAlignment="1" applyProtection="1">
      <alignment vertical="center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vertical="center"/>
      <protection/>
    </xf>
    <xf numFmtId="0" fontId="10" fillId="35" borderId="11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6" borderId="11" xfId="0" applyFont="1" applyFill="1" applyBorder="1" applyAlignment="1" applyProtection="1">
      <alignment horizontal="right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vertical="center"/>
      <protection/>
    </xf>
    <xf numFmtId="0" fontId="10" fillId="36" borderId="11" xfId="0" applyFont="1" applyFill="1" applyBorder="1" applyAlignment="1" applyProtection="1">
      <alignment vertical="center" wrapText="1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24" fillId="37" borderId="0" xfId="0" applyFont="1" applyFill="1" applyBorder="1" applyAlignment="1" applyProtection="1">
      <alignment horizontal="right" vertical="center"/>
      <protection/>
    </xf>
    <xf numFmtId="0" fontId="24" fillId="37" borderId="0" xfId="0" applyFont="1" applyFill="1" applyBorder="1" applyAlignment="1" applyProtection="1">
      <alignment horizontal="center"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4" fillId="37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171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167" fontId="5" fillId="33" borderId="10" xfId="0" applyNumberFormat="1" applyFont="1" applyFill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vertical="center"/>
      <protection/>
    </xf>
    <xf numFmtId="172" fontId="0" fillId="33" borderId="10" xfId="0" applyNumberFormat="1" applyFont="1" applyFill="1" applyBorder="1" applyAlignment="1" applyProtection="1">
      <alignment vertical="center"/>
      <protection/>
    </xf>
    <xf numFmtId="173" fontId="0" fillId="33" borderId="10" xfId="0" applyNumberFormat="1" applyFont="1" applyFill="1" applyBorder="1" applyAlignment="1" applyProtection="1">
      <alignment vertical="center"/>
      <protection/>
    </xf>
    <xf numFmtId="4" fontId="13" fillId="33" borderId="0" xfId="0" applyNumberFormat="1" applyFont="1" applyFill="1" applyBorder="1" applyAlignment="1" applyProtection="1">
      <alignment vertical="center"/>
      <protection/>
    </xf>
    <xf numFmtId="169" fontId="13" fillId="33" borderId="0" xfId="0" applyNumberFormat="1" applyFont="1" applyFill="1" applyBorder="1" applyAlignment="1" applyProtection="1">
      <alignment vertical="center"/>
      <protection/>
    </xf>
    <xf numFmtId="164" fontId="10" fillId="36" borderId="11" xfId="0" applyNumberFormat="1" applyFont="1" applyFill="1" applyBorder="1" applyAlignment="1" applyProtection="1">
      <alignment vertical="center"/>
      <protection/>
    </xf>
    <xf numFmtId="4" fontId="10" fillId="36" borderId="11" xfId="0" applyNumberFormat="1" applyFont="1" applyFill="1" applyBorder="1" applyAlignment="1" applyProtection="1">
      <alignment vertical="center"/>
      <protection/>
    </xf>
    <xf numFmtId="169" fontId="10" fillId="36" borderId="11" xfId="0" applyNumberFormat="1" applyFont="1" applyFill="1" applyBorder="1" applyAlignment="1" applyProtection="1">
      <alignment vertical="center"/>
      <protection/>
    </xf>
    <xf numFmtId="164" fontId="24" fillId="37" borderId="0" xfId="0" applyNumberFormat="1" applyFont="1" applyFill="1" applyBorder="1" applyAlignment="1" applyProtection="1">
      <alignment vertical="center"/>
      <protection/>
    </xf>
    <xf numFmtId="4" fontId="24" fillId="37" borderId="0" xfId="0" applyNumberFormat="1" applyFont="1" applyFill="1" applyBorder="1" applyAlignment="1" applyProtection="1">
      <alignment vertical="center"/>
      <protection/>
    </xf>
    <xf numFmtId="169" fontId="24" fillId="37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C6" sqref="C6:N6"/>
    </sheetView>
  </sheetViews>
  <sheetFormatPr defaultColWidth="11.7109375" defaultRowHeight="12.75"/>
  <cols>
    <col min="1" max="1" width="1.421875" style="110" customWidth="1"/>
    <col min="2" max="2" width="20.140625" style="91" customWidth="1"/>
    <col min="3" max="11" width="12.421875" style="91" customWidth="1"/>
    <col min="12" max="12" width="12.00390625" style="91" customWidth="1"/>
    <col min="13" max="13" width="12.8515625" style="91" customWidth="1"/>
    <col min="14" max="14" width="11.421875" style="91" customWidth="1"/>
    <col min="15" max="15" width="1.421875" style="91" customWidth="1"/>
    <col min="16" max="16384" width="11.7109375" style="91" customWidth="1"/>
  </cols>
  <sheetData>
    <row r="1" spans="1:15" ht="8.25" customHeight="1" thickBot="1">
      <c r="A1" s="7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24" customHeight="1">
      <c r="A2" s="92"/>
      <c r="B2" s="179" t="s">
        <v>115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  <c r="O2" s="93"/>
    </row>
    <row r="3" spans="1:15" ht="15.75" customHeight="1" thickBot="1">
      <c r="A3" s="92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  <c r="O3" s="93"/>
    </row>
    <row r="4" spans="1:15" ht="24" customHeight="1" thickBot="1">
      <c r="A4" s="92"/>
      <c r="B4" s="94" t="s">
        <v>0</v>
      </c>
      <c r="C4" s="124" t="s">
        <v>102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95"/>
    </row>
    <row r="5" spans="1:14" ht="15" customHeight="1">
      <c r="A5" s="78"/>
      <c r="B5" s="96" t="s">
        <v>1</v>
      </c>
      <c r="C5" s="127" t="s">
        <v>103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ht="15" customHeight="1">
      <c r="A6" s="78"/>
      <c r="B6" s="97" t="s">
        <v>109</v>
      </c>
      <c r="C6" s="129" t="s">
        <v>104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15" customHeight="1">
      <c r="A7" s="78"/>
      <c r="B7" s="97" t="s">
        <v>105</v>
      </c>
      <c r="C7" s="131">
        <v>71009167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 ht="15" customHeight="1">
      <c r="A8" s="78"/>
      <c r="B8" s="97" t="s">
        <v>112</v>
      </c>
      <c r="C8" s="87" t="s">
        <v>113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15" customHeight="1">
      <c r="A9" s="78"/>
      <c r="B9" s="97" t="s">
        <v>106</v>
      </c>
      <c r="C9" s="131" t="s">
        <v>107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</row>
    <row r="10" spans="1:14" ht="15" customHeight="1" thickBot="1">
      <c r="A10" s="78"/>
      <c r="B10" s="98" t="s">
        <v>108</v>
      </c>
      <c r="C10" s="133" t="s">
        <v>114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1:14" ht="15" customHeight="1">
      <c r="A11" s="78"/>
      <c r="B11" s="96" t="s">
        <v>110</v>
      </c>
      <c r="C11" s="190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</row>
    <row r="12" spans="1:14" ht="15" customHeight="1">
      <c r="A12" s="78"/>
      <c r="B12" s="97" t="s">
        <v>111</v>
      </c>
      <c r="C12" s="189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2"/>
    </row>
    <row r="13" spans="1:14" ht="15" customHeight="1">
      <c r="A13" s="78"/>
      <c r="B13" s="97" t="s">
        <v>105</v>
      </c>
      <c r="C13" s="189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2"/>
    </row>
    <row r="14" spans="1:14" ht="15" customHeight="1">
      <c r="A14" s="78"/>
      <c r="B14" s="97" t="s">
        <v>112</v>
      </c>
      <c r="C14" s="189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4" ht="15" customHeight="1">
      <c r="A15" s="78"/>
      <c r="B15" s="97" t="s">
        <v>106</v>
      </c>
      <c r="C15" s="189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2"/>
    </row>
    <row r="16" spans="1:14" ht="15" customHeight="1" thickBot="1">
      <c r="A16" s="78"/>
      <c r="B16" s="99" t="s">
        <v>108</v>
      </c>
      <c r="C16" s="189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15" ht="15" customHeight="1" thickBot="1">
      <c r="A17" s="78"/>
      <c r="B17" s="185"/>
      <c r="C17" s="186"/>
      <c r="D17" s="186"/>
      <c r="E17" s="186"/>
      <c r="F17" s="100"/>
      <c r="G17" s="187"/>
      <c r="H17" s="187"/>
      <c r="I17" s="187"/>
      <c r="J17" s="187"/>
      <c r="K17" s="187"/>
      <c r="L17" s="187"/>
      <c r="M17" s="187"/>
      <c r="N17" s="188"/>
      <c r="O17" s="78"/>
    </row>
    <row r="18" spans="1:15" ht="15" customHeight="1" thickBot="1">
      <c r="A18" s="78"/>
      <c r="B18" s="174" t="s">
        <v>2</v>
      </c>
      <c r="C18" s="175"/>
      <c r="D18" s="175"/>
      <c r="E18" s="175"/>
      <c r="F18" s="175"/>
      <c r="G18" s="176" t="s">
        <v>3</v>
      </c>
      <c r="H18" s="176"/>
      <c r="I18" s="176"/>
      <c r="J18" s="176"/>
      <c r="K18" s="176"/>
      <c r="L18" s="177" t="s">
        <v>4</v>
      </c>
      <c r="M18" s="177"/>
      <c r="N18" s="178"/>
      <c r="O18" s="78"/>
    </row>
    <row r="19" spans="1:15" ht="15" customHeight="1">
      <c r="A19" s="78"/>
      <c r="B19" s="101" t="s">
        <v>5</v>
      </c>
      <c r="C19" s="102" t="s">
        <v>6</v>
      </c>
      <c r="D19" s="102" t="s">
        <v>7</v>
      </c>
      <c r="E19" s="103" t="s">
        <v>8</v>
      </c>
      <c r="F19" s="104" t="s">
        <v>9</v>
      </c>
      <c r="G19" s="160" t="s">
        <v>10</v>
      </c>
      <c r="H19" s="160"/>
      <c r="I19" s="160"/>
      <c r="J19" s="106" t="s">
        <v>11</v>
      </c>
      <c r="K19" s="107" t="s">
        <v>12</v>
      </c>
      <c r="L19" s="79"/>
      <c r="M19" s="78"/>
      <c r="N19" s="80"/>
      <c r="O19" s="78"/>
    </row>
    <row r="20" spans="1:15" ht="15" customHeight="1">
      <c r="A20" s="78"/>
      <c r="B20" s="101" t="s">
        <v>13</v>
      </c>
      <c r="C20" s="111">
        <f>SUMIF(Rozpočet!F9:F30,B20,Rozpočet!L9:L30)</f>
        <v>0</v>
      </c>
      <c r="D20" s="111">
        <f>SUMIF(Rozpočet!F9:F30,B20,Rozpočet!M9:M30)</f>
        <v>0</v>
      </c>
      <c r="E20" s="112">
        <f>SUMIF(Rozpočet!F9:F30,B20,Rozpočet!N9:N30)</f>
        <v>0</v>
      </c>
      <c r="F20" s="113">
        <f>SUMIF(Rozpočet!F9:F30,B20,Rozpočet!O9:O30)</f>
        <v>0</v>
      </c>
      <c r="G20" s="165"/>
      <c r="H20" s="165"/>
      <c r="I20" s="165"/>
      <c r="J20" s="76"/>
      <c r="K20" s="77"/>
      <c r="L20" s="79"/>
      <c r="M20" s="78"/>
      <c r="N20" s="80"/>
      <c r="O20" s="78"/>
    </row>
    <row r="21" spans="1:15" ht="15" customHeight="1">
      <c r="A21" s="78"/>
      <c r="B21" s="101" t="s">
        <v>14</v>
      </c>
      <c r="C21" s="111">
        <f>SUMIF(Rozpočet!F9:F30,B21,Rozpočet!L9:L30)</f>
        <v>0</v>
      </c>
      <c r="D21" s="111">
        <f>SUMIF(Rozpočet!F9:F30,B21,Rozpočet!M9:M30)</f>
        <v>0</v>
      </c>
      <c r="E21" s="112">
        <f>SUMIF(Rozpočet!F9:F30,B21,Rozpočet!N9:N30)</f>
        <v>0</v>
      </c>
      <c r="F21" s="113">
        <f>SUMIF(Rozpočet!F9:F30,B21,Rozpočet!O9:O30)</f>
        <v>0</v>
      </c>
      <c r="G21" s="165"/>
      <c r="H21" s="165"/>
      <c r="I21" s="165"/>
      <c r="J21" s="76"/>
      <c r="K21" s="77"/>
      <c r="L21" s="79"/>
      <c r="M21" s="78"/>
      <c r="N21" s="80"/>
      <c r="O21" s="78"/>
    </row>
    <row r="22" spans="1:15" ht="15" customHeight="1">
      <c r="A22" s="78"/>
      <c r="B22" s="101" t="s">
        <v>15</v>
      </c>
      <c r="C22" s="111">
        <f>SUMIF(Rozpočet!F9:F30,B22,Rozpočet!L9:L30)</f>
        <v>0</v>
      </c>
      <c r="D22" s="111">
        <f>SUMIF(Rozpočet!F9:F30,B22,Rozpočet!M9:M30)</f>
        <v>0</v>
      </c>
      <c r="E22" s="112">
        <f>SUMIF(Rozpočet!F9:F30,B22,Rozpočet!N9:N30)</f>
        <v>0</v>
      </c>
      <c r="F22" s="113">
        <f>SUMIF(Rozpočet!F9:F30,B22,Rozpočet!O9:O30)</f>
        <v>0</v>
      </c>
      <c r="G22" s="165"/>
      <c r="H22" s="165"/>
      <c r="I22" s="165"/>
      <c r="J22" s="76"/>
      <c r="K22" s="77"/>
      <c r="L22" s="79"/>
      <c r="M22" s="78"/>
      <c r="N22" s="80"/>
      <c r="O22" s="78"/>
    </row>
    <row r="23" spans="1:15" ht="15" customHeight="1">
      <c r="A23" s="78"/>
      <c r="B23" s="101" t="s">
        <v>16</v>
      </c>
      <c r="C23" s="111">
        <f>SUMIF(Rozpočet!F9:F30,B23,Rozpočet!L9:L30)</f>
        <v>0</v>
      </c>
      <c r="D23" s="111">
        <f>SUMIF(Rozpočet!F9:F30,B23,Rozpočet!M9:M30)</f>
        <v>0</v>
      </c>
      <c r="E23" s="112">
        <f>SUMIF(Rozpočet!F9:F30,B23,Rozpočet!N9:N30)</f>
        <v>0</v>
      </c>
      <c r="F23" s="113">
        <f>SUMIF(Rozpočet!F9:F30,B23,Rozpočet!O9:O30)</f>
        <v>0</v>
      </c>
      <c r="G23" s="165"/>
      <c r="H23" s="165"/>
      <c r="I23" s="165"/>
      <c r="J23" s="76"/>
      <c r="K23" s="77"/>
      <c r="L23" s="79"/>
      <c r="M23" s="78"/>
      <c r="N23" s="80"/>
      <c r="O23" s="78"/>
    </row>
    <row r="24" spans="1:15" ht="15" customHeight="1">
      <c r="A24" s="78"/>
      <c r="B24" s="101" t="s">
        <v>17</v>
      </c>
      <c r="C24" s="111">
        <f>Rozpočet!L7-SUM(C20:C23)</f>
        <v>0</v>
      </c>
      <c r="D24" s="111">
        <f>Rozpočet!M7-SUM(D20:D23)</f>
        <v>0</v>
      </c>
      <c r="E24" s="112">
        <f>Rozpočet!N7-SUM(E20:E23)</f>
        <v>0</v>
      </c>
      <c r="F24" s="113">
        <f>Rozpočet!O7-SUM(F20:F23)</f>
        <v>0</v>
      </c>
      <c r="G24" s="165"/>
      <c r="H24" s="165"/>
      <c r="I24" s="165"/>
      <c r="J24" s="76"/>
      <c r="K24" s="77"/>
      <c r="L24" s="81" t="s">
        <v>18</v>
      </c>
      <c r="M24" s="78"/>
      <c r="N24" s="80"/>
      <c r="O24" s="78"/>
    </row>
    <row r="25" spans="1:15" ht="15" customHeight="1" thickBot="1">
      <c r="A25" s="78"/>
      <c r="B25" s="108" t="s">
        <v>19</v>
      </c>
      <c r="C25" s="114">
        <f>SUM(C20:C24)</f>
        <v>0</v>
      </c>
      <c r="D25" s="114">
        <f>SUM(D20:D24)</f>
        <v>0</v>
      </c>
      <c r="E25" s="115">
        <f>SUM(E20:E24)</f>
        <v>0</v>
      </c>
      <c r="F25" s="116">
        <f>SUM(F20:F24)</f>
        <v>0</v>
      </c>
      <c r="G25" s="165"/>
      <c r="H25" s="165"/>
      <c r="I25" s="165"/>
      <c r="J25" s="76"/>
      <c r="K25" s="77"/>
      <c r="L25" s="79"/>
      <c r="M25" s="82"/>
      <c r="N25" s="83"/>
      <c r="O25" s="78"/>
    </row>
    <row r="26" spans="1:15" ht="15" customHeight="1" thickBot="1">
      <c r="A26" s="78"/>
      <c r="B26" s="171" t="s">
        <v>20</v>
      </c>
      <c r="C26" s="172"/>
      <c r="D26" s="172"/>
      <c r="E26" s="173">
        <f>SUM(C25:E25)</f>
        <v>0</v>
      </c>
      <c r="F26" s="173"/>
      <c r="G26" s="165"/>
      <c r="H26" s="165"/>
      <c r="I26" s="165"/>
      <c r="J26" s="76"/>
      <c r="K26" s="77"/>
      <c r="L26" s="147" t="s">
        <v>21</v>
      </c>
      <c r="M26" s="147"/>
      <c r="N26" s="148"/>
      <c r="O26" s="78"/>
    </row>
    <row r="27" spans="1:15" ht="15" customHeight="1">
      <c r="A27" s="78"/>
      <c r="B27" s="162" t="s">
        <v>9</v>
      </c>
      <c r="C27" s="163"/>
      <c r="D27" s="163"/>
      <c r="E27" s="164">
        <f>F25</f>
        <v>0</v>
      </c>
      <c r="F27" s="164"/>
      <c r="G27" s="165"/>
      <c r="H27" s="165"/>
      <c r="I27" s="165"/>
      <c r="J27" s="76"/>
      <c r="K27" s="77"/>
      <c r="L27" s="84"/>
      <c r="M27" s="78"/>
      <c r="N27" s="80"/>
      <c r="O27" s="78"/>
    </row>
    <row r="28" spans="1:15" ht="15" customHeight="1">
      <c r="A28" s="78"/>
      <c r="B28" s="166" t="s">
        <v>22</v>
      </c>
      <c r="C28" s="167"/>
      <c r="D28" s="167"/>
      <c r="E28" s="168">
        <f>E26+E27</f>
        <v>0</v>
      </c>
      <c r="F28" s="168"/>
      <c r="G28" s="169" t="s">
        <v>23</v>
      </c>
      <c r="H28" s="169"/>
      <c r="I28" s="169"/>
      <c r="J28" s="170">
        <f>SUM(J20:J27)</f>
        <v>0</v>
      </c>
      <c r="K28" s="170"/>
      <c r="L28" s="79"/>
      <c r="M28" s="78"/>
      <c r="N28" s="80"/>
      <c r="O28" s="78"/>
    </row>
    <row r="29" spans="1:15" ht="15" customHeight="1" thickBot="1">
      <c r="A29" s="78"/>
      <c r="B29" s="166"/>
      <c r="C29" s="167"/>
      <c r="D29" s="167"/>
      <c r="E29" s="168"/>
      <c r="F29" s="168"/>
      <c r="G29" s="169"/>
      <c r="H29" s="169"/>
      <c r="I29" s="169"/>
      <c r="J29" s="170"/>
      <c r="K29" s="170"/>
      <c r="L29" s="79"/>
      <c r="M29" s="78"/>
      <c r="N29" s="80"/>
      <c r="O29" s="78"/>
    </row>
    <row r="30" spans="1:15" ht="15" customHeight="1" thickBot="1">
      <c r="A30" s="78"/>
      <c r="B30" s="156" t="s">
        <v>24</v>
      </c>
      <c r="C30" s="147"/>
      <c r="D30" s="147"/>
      <c r="E30" s="147"/>
      <c r="F30" s="147"/>
      <c r="G30" s="157" t="s">
        <v>25</v>
      </c>
      <c r="H30" s="157"/>
      <c r="I30" s="157"/>
      <c r="J30" s="157"/>
      <c r="K30" s="157"/>
      <c r="L30" s="79"/>
      <c r="M30" s="78"/>
      <c r="N30" s="80"/>
      <c r="O30" s="78"/>
    </row>
    <row r="31" spans="1:15" ht="15" customHeight="1">
      <c r="A31" s="78"/>
      <c r="B31" s="108" t="s">
        <v>26</v>
      </c>
      <c r="C31" s="158" t="s">
        <v>27</v>
      </c>
      <c r="D31" s="158"/>
      <c r="E31" s="159" t="s">
        <v>28</v>
      </c>
      <c r="F31" s="159"/>
      <c r="G31" s="105"/>
      <c r="H31" s="160" t="s">
        <v>29</v>
      </c>
      <c r="I31" s="160"/>
      <c r="J31" s="161" t="s">
        <v>28</v>
      </c>
      <c r="K31" s="161"/>
      <c r="L31" s="79"/>
      <c r="M31" s="78"/>
      <c r="N31" s="80"/>
      <c r="O31" s="78"/>
    </row>
    <row r="32" spans="1:15" ht="15" customHeight="1">
      <c r="A32" s="78"/>
      <c r="B32" s="109">
        <v>21</v>
      </c>
      <c r="C32" s="154">
        <f>SUMIF(Rozpočet!S9:S30,B32,Rozpočet!K9:K30)+H32</f>
        <v>0</v>
      </c>
      <c r="D32" s="154"/>
      <c r="E32" s="145">
        <f>C32/100*B32</f>
        <v>0</v>
      </c>
      <c r="F32" s="145"/>
      <c r="G32" s="117"/>
      <c r="H32" s="155">
        <f>SUMIF(K20:K27,B32,J20:J27)</f>
        <v>0</v>
      </c>
      <c r="I32" s="155"/>
      <c r="J32" s="146">
        <f>H32*B32/100</f>
        <v>0</v>
      </c>
      <c r="K32" s="146"/>
      <c r="L32" s="81" t="s">
        <v>18</v>
      </c>
      <c r="M32" s="78"/>
      <c r="N32" s="80"/>
      <c r="O32" s="78"/>
    </row>
    <row r="33" spans="1:15" ht="15" customHeight="1" thickBot="1">
      <c r="A33" s="78"/>
      <c r="B33" s="109">
        <v>15</v>
      </c>
      <c r="C33" s="154">
        <f>SUMIF(Rozpočet!S9:S30,B33,Rozpočet!K9:K30)+H33</f>
        <v>0</v>
      </c>
      <c r="D33" s="154"/>
      <c r="E33" s="145">
        <f>C33/100*B33</f>
        <v>0</v>
      </c>
      <c r="F33" s="145"/>
      <c r="G33" s="117"/>
      <c r="H33" s="146">
        <f>SUMIF(K20:K27,B33,J20:J27)</f>
        <v>0</v>
      </c>
      <c r="I33" s="146"/>
      <c r="J33" s="146">
        <f>H33*B33/100</f>
        <v>0</v>
      </c>
      <c r="K33" s="146"/>
      <c r="L33" s="79"/>
      <c r="M33" s="78"/>
      <c r="N33" s="80"/>
      <c r="O33" s="78"/>
    </row>
    <row r="34" spans="1:15" ht="15" customHeight="1" thickBot="1">
      <c r="A34" s="78"/>
      <c r="B34" s="109">
        <v>0</v>
      </c>
      <c r="C34" s="154">
        <f>(E28+J28)-(C32+C33)</f>
        <v>0</v>
      </c>
      <c r="D34" s="154"/>
      <c r="E34" s="145">
        <f>C34/100*B34</f>
        <v>0</v>
      </c>
      <c r="F34" s="145"/>
      <c r="G34" s="117"/>
      <c r="H34" s="146">
        <f>J28-(H32+H33)</f>
        <v>0</v>
      </c>
      <c r="I34" s="146"/>
      <c r="J34" s="146">
        <f>H34*B34/100</f>
        <v>0</v>
      </c>
      <c r="K34" s="146"/>
      <c r="L34" s="147" t="s">
        <v>30</v>
      </c>
      <c r="M34" s="147"/>
      <c r="N34" s="148"/>
      <c r="O34" s="78"/>
    </row>
    <row r="35" spans="1:15" ht="15" customHeight="1">
      <c r="A35" s="78"/>
      <c r="B35" s="149"/>
      <c r="C35" s="150">
        <f>ROUNDUP(C32+C33+C34,1)</f>
        <v>0</v>
      </c>
      <c r="D35" s="150"/>
      <c r="E35" s="151">
        <f>ROUNDUP(E32+E33+E34,1)</f>
        <v>0</v>
      </c>
      <c r="F35" s="151"/>
      <c r="G35" s="152"/>
      <c r="H35" s="152"/>
      <c r="I35" s="152"/>
      <c r="J35" s="153">
        <f>J32+J33+J34</f>
        <v>0</v>
      </c>
      <c r="K35" s="153"/>
      <c r="L35" s="79"/>
      <c r="M35" s="78"/>
      <c r="N35" s="80"/>
      <c r="O35" s="78"/>
    </row>
    <row r="36" spans="1:15" ht="15" customHeight="1" thickBot="1">
      <c r="A36" s="78"/>
      <c r="B36" s="149"/>
      <c r="C36" s="150"/>
      <c r="D36" s="150"/>
      <c r="E36" s="151"/>
      <c r="F36" s="151"/>
      <c r="G36" s="152"/>
      <c r="H36" s="152"/>
      <c r="I36" s="152"/>
      <c r="J36" s="153"/>
      <c r="K36" s="153"/>
      <c r="L36" s="79"/>
      <c r="M36" s="78"/>
      <c r="N36" s="80"/>
      <c r="O36" s="78"/>
    </row>
    <row r="37" spans="1:15" ht="15" customHeight="1" thickBot="1">
      <c r="A37" s="78"/>
      <c r="B37" s="135" t="s">
        <v>116</v>
      </c>
      <c r="C37" s="136"/>
      <c r="D37" s="136"/>
      <c r="E37" s="136"/>
      <c r="F37" s="136"/>
      <c r="G37" s="137" t="s">
        <v>31</v>
      </c>
      <c r="H37" s="137"/>
      <c r="I37" s="137"/>
      <c r="J37" s="137"/>
      <c r="K37" s="137"/>
      <c r="L37" s="78"/>
      <c r="M37" s="78"/>
      <c r="N37" s="80"/>
      <c r="O37" s="78"/>
    </row>
    <row r="38" spans="1:15" ht="15" customHeight="1">
      <c r="A38" s="78"/>
      <c r="B38" s="138">
        <f>C35+E35</f>
        <v>0</v>
      </c>
      <c r="C38" s="139"/>
      <c r="D38" s="139"/>
      <c r="E38" s="139"/>
      <c r="F38" s="139"/>
      <c r="G38" s="142" t="s">
        <v>32</v>
      </c>
      <c r="H38" s="142"/>
      <c r="I38" s="142"/>
      <c r="J38" s="118" t="s">
        <v>33</v>
      </c>
      <c r="K38" s="119" t="s">
        <v>34</v>
      </c>
      <c r="L38" s="78"/>
      <c r="M38" s="78"/>
      <c r="N38" s="80"/>
      <c r="O38" s="78"/>
    </row>
    <row r="39" spans="1:15" ht="15" customHeight="1">
      <c r="A39" s="78"/>
      <c r="B39" s="138"/>
      <c r="C39" s="139"/>
      <c r="D39" s="139"/>
      <c r="E39" s="139"/>
      <c r="F39" s="139"/>
      <c r="G39" s="143"/>
      <c r="H39" s="143"/>
      <c r="I39" s="143"/>
      <c r="J39" s="120"/>
      <c r="K39" s="121">
        <f>IF(J39&gt;0,E28/J39,"")</f>
      </c>
      <c r="L39" s="78"/>
      <c r="M39" s="78"/>
      <c r="N39" s="80"/>
      <c r="O39" s="78"/>
    </row>
    <row r="40" spans="1:15" ht="15" customHeight="1">
      <c r="A40" s="78"/>
      <c r="B40" s="138"/>
      <c r="C40" s="139"/>
      <c r="D40" s="139"/>
      <c r="E40" s="139"/>
      <c r="F40" s="139"/>
      <c r="G40" s="143"/>
      <c r="H40" s="143"/>
      <c r="I40" s="143"/>
      <c r="J40" s="120"/>
      <c r="K40" s="121">
        <f>IF(J40&gt;0,E28/J40,"")</f>
      </c>
      <c r="L40" s="78"/>
      <c r="M40" s="78"/>
      <c r="N40" s="80"/>
      <c r="O40" s="78"/>
    </row>
    <row r="41" spans="1:15" ht="15" customHeight="1" thickBot="1">
      <c r="A41" s="78"/>
      <c r="B41" s="140"/>
      <c r="C41" s="141"/>
      <c r="D41" s="141"/>
      <c r="E41" s="141"/>
      <c r="F41" s="141"/>
      <c r="G41" s="144"/>
      <c r="H41" s="144"/>
      <c r="I41" s="144"/>
      <c r="J41" s="122"/>
      <c r="K41" s="123">
        <f>IF(J41&gt;0,E28/J41,"")</f>
      </c>
      <c r="L41" s="85"/>
      <c r="M41" s="85"/>
      <c r="N41" s="86"/>
      <c r="O41" s="78"/>
    </row>
  </sheetData>
  <sheetProtection sheet="1" selectLockedCells="1"/>
  <mergeCells count="68">
    <mergeCell ref="B2:N3"/>
    <mergeCell ref="B17:C17"/>
    <mergeCell ref="D17:E17"/>
    <mergeCell ref="G17:N17"/>
    <mergeCell ref="C13:N13"/>
    <mergeCell ref="C14:N14"/>
    <mergeCell ref="C15:N15"/>
    <mergeCell ref="C16:N16"/>
    <mergeCell ref="C11:N11"/>
    <mergeCell ref="C12:N12"/>
    <mergeCell ref="B18:F18"/>
    <mergeCell ref="G18:K18"/>
    <mergeCell ref="L18:N18"/>
    <mergeCell ref="G19:I19"/>
    <mergeCell ref="G20:I20"/>
    <mergeCell ref="G21:I21"/>
    <mergeCell ref="G22:I22"/>
    <mergeCell ref="G23:I23"/>
    <mergeCell ref="G24:I24"/>
    <mergeCell ref="G25:I25"/>
    <mergeCell ref="B26:D26"/>
    <mergeCell ref="E26:F26"/>
    <mergeCell ref="G26:I26"/>
    <mergeCell ref="L26:N26"/>
    <mergeCell ref="B27:D27"/>
    <mergeCell ref="E27:F27"/>
    <mergeCell ref="G27:I27"/>
    <mergeCell ref="B28:D29"/>
    <mergeCell ref="E28:F29"/>
    <mergeCell ref="G28:I29"/>
    <mergeCell ref="J28:K29"/>
    <mergeCell ref="B30:F30"/>
    <mergeCell ref="G30:K30"/>
    <mergeCell ref="C31:D31"/>
    <mergeCell ref="E31:F31"/>
    <mergeCell ref="H31:I31"/>
    <mergeCell ref="J31:K31"/>
    <mergeCell ref="C32:D32"/>
    <mergeCell ref="E32:F32"/>
    <mergeCell ref="H32:I32"/>
    <mergeCell ref="J32:K32"/>
    <mergeCell ref="C33:D33"/>
    <mergeCell ref="E33:F33"/>
    <mergeCell ref="H33:I33"/>
    <mergeCell ref="J33:K33"/>
    <mergeCell ref="E34:F34"/>
    <mergeCell ref="H34:I34"/>
    <mergeCell ref="J34:K34"/>
    <mergeCell ref="L34:N34"/>
    <mergeCell ref="B35:B36"/>
    <mergeCell ref="C35:D36"/>
    <mergeCell ref="E35:F36"/>
    <mergeCell ref="G35:I36"/>
    <mergeCell ref="J35:K36"/>
    <mergeCell ref="C34:D34"/>
    <mergeCell ref="B37:F37"/>
    <mergeCell ref="G37:K37"/>
    <mergeCell ref="B38:F41"/>
    <mergeCell ref="G38:I38"/>
    <mergeCell ref="G39:I39"/>
    <mergeCell ref="G40:I40"/>
    <mergeCell ref="G41:I41"/>
    <mergeCell ref="C4:N4"/>
    <mergeCell ref="C5:N5"/>
    <mergeCell ref="C6:N6"/>
    <mergeCell ref="C7:N7"/>
    <mergeCell ref="C9:N9"/>
    <mergeCell ref="C10:N10"/>
  </mergeCells>
  <conditionalFormatting sqref="C32:F34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600" verticalDpi="6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pane xSplit="6" ySplit="8" topLeftCell="G9" activePane="bottomRight" state="frozen"/>
      <selection pane="topLeft" activeCell="C9" sqref="C9:N9"/>
      <selection pane="topRight" activeCell="C9" sqref="C9:N9"/>
      <selection pane="bottomLeft" activeCell="C9" sqref="C9:N9"/>
      <selection pane="bottomRight" activeCell="M33" sqref="M33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6.00390625" style="2" customWidth="1"/>
    <col min="5" max="5" width="3.57421875" style="2" customWidth="1"/>
    <col min="6" max="6" width="22.28125" style="2" customWidth="1"/>
    <col min="7" max="7" width="61.8515625" style="2" customWidth="1"/>
    <col min="8" max="8" width="9.57421875" style="2" customWidth="1"/>
    <col min="9" max="9" width="6.00390625" style="5" customWidth="1"/>
    <col min="10" max="10" width="10.421875" style="2" customWidth="1"/>
    <col min="11" max="11" width="15.421875" style="2" customWidth="1"/>
    <col min="12" max="12" width="11.7109375" style="6" customWidth="1"/>
    <col min="13" max="13" width="11.57421875" style="6" customWidth="1"/>
    <col min="14" max="14" width="9.00390625" style="6" customWidth="1"/>
    <col min="15" max="15" width="9.28125" style="6" customWidth="1"/>
    <col min="16" max="16" width="9.57421875" style="7" customWidth="1"/>
    <col min="17" max="18" width="0" style="2" hidden="1" customWidth="1"/>
    <col min="19" max="19" width="11.7109375" style="8" customWidth="1"/>
    <col min="20" max="20" width="0" style="8" hidden="1" customWidth="1"/>
    <col min="21" max="21" width="1.7109375" style="2" customWidth="1"/>
    <col min="22" max="242" width="11.57421875" style="2" customWidth="1"/>
  </cols>
  <sheetData>
    <row r="1" spans="1:256" s="4" customFormat="1" ht="12.75" customHeight="1" hidden="1">
      <c r="A1" s="9" t="s">
        <v>35</v>
      </c>
      <c r="B1" s="10" t="s">
        <v>36</v>
      </c>
      <c r="C1" s="10" t="s">
        <v>37</v>
      </c>
      <c r="D1" s="10" t="s">
        <v>38</v>
      </c>
      <c r="E1" s="10" t="s">
        <v>39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0" t="s">
        <v>45</v>
      </c>
      <c r="L1" s="11" t="s">
        <v>6</v>
      </c>
      <c r="M1" s="11" t="s">
        <v>7</v>
      </c>
      <c r="N1" s="11" t="s">
        <v>8</v>
      </c>
      <c r="O1" s="11" t="s">
        <v>9</v>
      </c>
      <c r="P1" s="12" t="s">
        <v>46</v>
      </c>
      <c r="Q1" s="10" t="s">
        <v>47</v>
      </c>
      <c r="R1" s="10" t="s">
        <v>48</v>
      </c>
      <c r="S1" s="10" t="s">
        <v>49</v>
      </c>
      <c r="T1" s="10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13"/>
      <c r="B2" s="3" t="s">
        <v>115</v>
      </c>
      <c r="C2" s="3"/>
      <c r="D2" s="3"/>
      <c r="E2" s="3"/>
      <c r="F2" s="3"/>
      <c r="G2" s="193" t="s">
        <v>50</v>
      </c>
      <c r="H2" s="193"/>
      <c r="I2" s="193"/>
      <c r="J2" s="193"/>
      <c r="K2" s="193"/>
      <c r="L2" s="14"/>
      <c r="M2" s="14"/>
      <c r="N2" s="14"/>
      <c r="O2" s="14"/>
      <c r="P2" s="14"/>
      <c r="Q2" s="14"/>
      <c r="R2" s="14"/>
      <c r="S2" s="15"/>
      <c r="T2" s="15"/>
      <c r="U2" s="3"/>
    </row>
    <row r="3" spans="1:21" ht="18.75" customHeight="1">
      <c r="A3" s="3"/>
      <c r="B3" s="16" t="s">
        <v>0</v>
      </c>
      <c r="C3" s="17"/>
      <c r="D3" s="42" t="s">
        <v>102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18"/>
      <c r="U3" s="17"/>
    </row>
    <row r="4" spans="1:242" ht="14.25" customHeight="1">
      <c r="A4" s="3"/>
      <c r="B4" s="3"/>
      <c r="C4" s="3"/>
      <c r="D4" s="17"/>
      <c r="E4" s="19"/>
      <c r="F4" s="20"/>
      <c r="G4" s="20"/>
      <c r="H4" s="20"/>
      <c r="I4" s="20"/>
      <c r="J4" s="20"/>
      <c r="K4" s="20"/>
      <c r="L4" s="20"/>
      <c r="M4" s="21"/>
      <c r="N4" s="21"/>
      <c r="O4" s="3"/>
      <c r="P4" s="2"/>
      <c r="S4" s="2"/>
      <c r="T4" s="2"/>
      <c r="IC4"/>
      <c r="ID4"/>
      <c r="IE4"/>
      <c r="IF4"/>
      <c r="IG4"/>
      <c r="IH4"/>
    </row>
    <row r="5" spans="1:21" ht="11.25" customHeight="1">
      <c r="A5" s="3"/>
      <c r="B5" s="22"/>
      <c r="C5" s="22"/>
      <c r="D5" s="23"/>
      <c r="E5" s="23"/>
      <c r="F5" s="23"/>
      <c r="G5" s="24">
        <f>KrycíList!G17</f>
        <v>0</v>
      </c>
      <c r="H5" s="23"/>
      <c r="I5" s="23"/>
      <c r="J5" s="25"/>
      <c r="K5" s="26"/>
      <c r="L5" s="27"/>
      <c r="M5" s="27"/>
      <c r="N5" s="27"/>
      <c r="O5" s="27"/>
      <c r="P5" s="27"/>
      <c r="Q5" s="27"/>
      <c r="R5" s="27"/>
      <c r="S5" s="27"/>
      <c r="T5" s="27"/>
      <c r="U5" s="3" t="s">
        <v>51</v>
      </c>
    </row>
    <row r="6" spans="1:256" s="33" customFormat="1" ht="21.75" customHeight="1">
      <c r="A6" s="28"/>
      <c r="B6" s="29" t="s">
        <v>36</v>
      </c>
      <c r="C6" s="29" t="s">
        <v>37</v>
      </c>
      <c r="D6" s="30" t="s">
        <v>38</v>
      </c>
      <c r="E6" s="29" t="s">
        <v>52</v>
      </c>
      <c r="F6" s="29" t="s">
        <v>40</v>
      </c>
      <c r="G6" s="29" t="s">
        <v>53</v>
      </c>
      <c r="H6" s="29" t="s">
        <v>54</v>
      </c>
      <c r="I6" s="29" t="s">
        <v>43</v>
      </c>
      <c r="J6" s="29" t="s">
        <v>55</v>
      </c>
      <c r="K6" s="31" t="s">
        <v>56</v>
      </c>
      <c r="L6" s="32" t="s">
        <v>6</v>
      </c>
      <c r="M6" s="32" t="s">
        <v>7</v>
      </c>
      <c r="N6" s="32" t="s">
        <v>8</v>
      </c>
      <c r="O6" s="32" t="s">
        <v>9</v>
      </c>
      <c r="P6" s="32" t="s">
        <v>57</v>
      </c>
      <c r="Q6" s="32" t="s">
        <v>58</v>
      </c>
      <c r="R6" s="32" t="s">
        <v>59</v>
      </c>
      <c r="S6" s="32" t="s">
        <v>60</v>
      </c>
      <c r="T6" s="32" t="s">
        <v>61</v>
      </c>
      <c r="U6" s="28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34"/>
      <c r="C7" s="34"/>
      <c r="D7" s="35"/>
      <c r="E7" s="35"/>
      <c r="F7" s="35"/>
      <c r="G7" s="36"/>
      <c r="H7" s="35"/>
      <c r="I7" s="35"/>
      <c r="J7" s="37"/>
      <c r="K7" s="38">
        <f aca="true" t="shared" si="0" ref="K7:R7">SUMIF($D9:$D31,"B",K9:K31)</f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6.581062799999721</v>
      </c>
      <c r="Q7" s="39">
        <f t="shared" si="0"/>
        <v>0</v>
      </c>
      <c r="R7" s="39">
        <f t="shared" si="0"/>
        <v>225.77724749033743</v>
      </c>
      <c r="S7" s="40">
        <f>ROUNDUP(SUMIF($D9:$D31,"B",S9:S31),1)</f>
        <v>0</v>
      </c>
      <c r="T7" s="40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41"/>
      <c r="J8" s="3"/>
      <c r="K8" s="3"/>
      <c r="L8" s="14"/>
      <c r="M8" s="14"/>
      <c r="N8" s="14"/>
      <c r="O8" s="14"/>
      <c r="P8" s="14"/>
      <c r="Q8" s="14"/>
      <c r="R8" s="14"/>
      <c r="S8" s="15"/>
      <c r="T8" s="15"/>
      <c r="U8" s="3"/>
    </row>
    <row r="9" spans="1:242" s="48" customFormat="1" ht="15">
      <c r="A9" s="28"/>
      <c r="B9" s="194" t="s">
        <v>62</v>
      </c>
      <c r="C9" s="195"/>
      <c r="D9" s="196" t="s">
        <v>63</v>
      </c>
      <c r="E9" s="195"/>
      <c r="F9" s="197"/>
      <c r="G9" s="198" t="s">
        <v>64</v>
      </c>
      <c r="H9" s="195"/>
      <c r="I9" s="196"/>
      <c r="J9" s="43"/>
      <c r="K9" s="44">
        <f aca="true" t="shared" si="1" ref="K9:S9">SUMIF($D10:$D29,"O",K10:K29)</f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6">
        <f t="shared" si="1"/>
        <v>6.581062799999721</v>
      </c>
      <c r="Q9" s="46">
        <f t="shared" si="1"/>
        <v>0</v>
      </c>
      <c r="R9" s="46">
        <f t="shared" si="1"/>
        <v>225.77724749033743</v>
      </c>
      <c r="S9" s="47">
        <f t="shared" si="1"/>
        <v>0</v>
      </c>
      <c r="T9" s="47">
        <f>K9+S9</f>
        <v>0</v>
      </c>
      <c r="U9" s="28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</row>
    <row r="10" spans="1:242" s="48" customFormat="1" ht="15" customHeight="1" outlineLevel="1">
      <c r="A10" s="28"/>
      <c r="B10" s="199"/>
      <c r="C10" s="200" t="s">
        <v>65</v>
      </c>
      <c r="D10" s="201" t="s">
        <v>66</v>
      </c>
      <c r="E10" s="202"/>
      <c r="F10" s="202" t="s">
        <v>14</v>
      </c>
      <c r="G10" s="203" t="s">
        <v>67</v>
      </c>
      <c r="H10" s="202"/>
      <c r="I10" s="201"/>
      <c r="J10" s="49"/>
      <c r="K10" s="50">
        <f>SUBTOTAL(9,K11:K18)</f>
        <v>0</v>
      </c>
      <c r="L10" s="51">
        <f>SUBTOTAL(9,L11:L18)</f>
        <v>0</v>
      </c>
      <c r="M10" s="51">
        <f>SUBTOTAL(9,M11:M18)</f>
        <v>0</v>
      </c>
      <c r="N10" s="51">
        <f>SUBTOTAL(9,N11:N18)</f>
        <v>0</v>
      </c>
      <c r="O10" s="51">
        <f>SUBTOTAL(9,O11:O18)</f>
        <v>0</v>
      </c>
      <c r="P10" s="52">
        <f>SUMPRODUCT(P11:P18,H11:H18)</f>
        <v>2.0458979999999998</v>
      </c>
      <c r="Q10" s="52">
        <f>SUMPRODUCT(Q11:Q18,H11:H18)</f>
        <v>0</v>
      </c>
      <c r="R10" s="52">
        <f>SUMPRODUCT(R11:R18,H11:H18)</f>
        <v>82.86223546802907</v>
      </c>
      <c r="S10" s="53">
        <f>SUMPRODUCT(S11:S18,K11:K18)/100</f>
        <v>0</v>
      </c>
      <c r="T10" s="53">
        <f>K10+S10</f>
        <v>0</v>
      </c>
      <c r="U10" s="28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</row>
    <row r="11" spans="1:242" s="48" customFormat="1" ht="15" customHeight="1" outlineLevel="2">
      <c r="A11" s="28"/>
      <c r="B11" s="204"/>
      <c r="C11" s="205"/>
      <c r="D11" s="206"/>
      <c r="E11" s="207" t="s">
        <v>68</v>
      </c>
      <c r="F11" s="208"/>
      <c r="G11" s="209"/>
      <c r="H11" s="208"/>
      <c r="I11" s="206"/>
      <c r="J11" s="54"/>
      <c r="K11" s="55"/>
      <c r="L11" s="56"/>
      <c r="M11" s="56"/>
      <c r="N11" s="56"/>
      <c r="O11" s="56"/>
      <c r="P11" s="57"/>
      <c r="Q11" s="57"/>
      <c r="R11" s="57"/>
      <c r="S11" s="58"/>
      <c r="T11" s="58"/>
      <c r="U11" s="28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</row>
    <row r="12" spans="1:242" s="48" customFormat="1" ht="27.75" customHeight="1" outlineLevel="2">
      <c r="A12" s="28"/>
      <c r="B12" s="210"/>
      <c r="C12" s="210"/>
      <c r="D12" s="211" t="s">
        <v>69</v>
      </c>
      <c r="E12" s="212">
        <v>1</v>
      </c>
      <c r="F12" s="213" t="s">
        <v>70</v>
      </c>
      <c r="G12" s="214" t="s">
        <v>71</v>
      </c>
      <c r="H12" s="215">
        <v>438</v>
      </c>
      <c r="I12" s="216" t="s">
        <v>72</v>
      </c>
      <c r="J12" s="220"/>
      <c r="K12" s="221">
        <f>H12*J12</f>
        <v>0</v>
      </c>
      <c r="L12" s="222">
        <f>IF(D12="S",K12,"")</f>
      </c>
      <c r="M12" s="223">
        <f>IF(OR(D12="P",D12="U"),K12,"")</f>
        <v>0</v>
      </c>
      <c r="N12" s="223">
        <f>IF(D12="H",K12,"")</f>
      </c>
      <c r="O12" s="223">
        <f>IF(D12="V",K12,"")</f>
      </c>
      <c r="P12" s="224">
        <v>0</v>
      </c>
      <c r="Q12" s="69">
        <v>0</v>
      </c>
      <c r="R12" s="69">
        <v>0.09000000000003183</v>
      </c>
      <c r="S12" s="70">
        <v>21</v>
      </c>
      <c r="T12" s="71">
        <f>K12*(S12+100)/100</f>
        <v>0</v>
      </c>
      <c r="U12" s="7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</row>
    <row r="13" spans="1:256" s="75" customFormat="1" ht="15" customHeight="1" outlineLevel="2">
      <c r="A13" s="73"/>
      <c r="B13" s="217"/>
      <c r="C13" s="217"/>
      <c r="D13" s="217"/>
      <c r="E13" s="217"/>
      <c r="F13" s="217"/>
      <c r="G13" s="218" t="s">
        <v>73</v>
      </c>
      <c r="H13" s="217"/>
      <c r="I13" s="219"/>
      <c r="J13" s="217"/>
      <c r="K13" s="217"/>
      <c r="L13" s="225"/>
      <c r="M13" s="225"/>
      <c r="N13" s="225"/>
      <c r="O13" s="225"/>
      <c r="P13" s="226"/>
      <c r="Q13" s="73"/>
      <c r="R13" s="73"/>
      <c r="S13" s="74"/>
      <c r="T13" s="74"/>
      <c r="U13" s="73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42" s="48" customFormat="1" ht="15" customHeight="1" outlineLevel="2">
      <c r="A14" s="28"/>
      <c r="B14" s="210"/>
      <c r="C14" s="210"/>
      <c r="D14" s="211" t="s">
        <v>74</v>
      </c>
      <c r="E14" s="212">
        <v>2</v>
      </c>
      <c r="F14" s="213" t="s">
        <v>75</v>
      </c>
      <c r="G14" s="214" t="s">
        <v>118</v>
      </c>
      <c r="H14" s="215">
        <v>902.28</v>
      </c>
      <c r="I14" s="216" t="s">
        <v>72</v>
      </c>
      <c r="J14" s="220"/>
      <c r="K14" s="221">
        <f>H14*J14</f>
        <v>0</v>
      </c>
      <c r="L14" s="222">
        <f>IF(D14="S",K14,"")</f>
        <v>0</v>
      </c>
      <c r="M14" s="223">
        <f>IF(OR(D14="P",D14="U"),K14,"")</f>
      </c>
      <c r="N14" s="223">
        <f>IF(D14="H",K14,"")</f>
      </c>
      <c r="O14" s="223">
        <f>IF(D14="V",K14,"")</f>
      </c>
      <c r="P14" s="224">
        <v>0.0021</v>
      </c>
      <c r="Q14" s="69">
        <v>0</v>
      </c>
      <c r="R14" s="69">
        <v>0</v>
      </c>
      <c r="S14" s="70">
        <v>21</v>
      </c>
      <c r="T14" s="71">
        <f>K14*(S14+100)/100</f>
        <v>0</v>
      </c>
      <c r="U14" s="7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</row>
    <row r="15" spans="1:242" s="48" customFormat="1" ht="15" customHeight="1" outlineLevel="2">
      <c r="A15" s="28"/>
      <c r="B15" s="210"/>
      <c r="C15" s="210"/>
      <c r="D15" s="211" t="s">
        <v>69</v>
      </c>
      <c r="E15" s="212">
        <v>3</v>
      </c>
      <c r="F15" s="213" t="s">
        <v>76</v>
      </c>
      <c r="G15" s="214" t="s">
        <v>77</v>
      </c>
      <c r="H15" s="215">
        <v>438</v>
      </c>
      <c r="I15" s="216" t="s">
        <v>72</v>
      </c>
      <c r="J15" s="220"/>
      <c r="K15" s="221">
        <f>H15*J15</f>
        <v>0</v>
      </c>
      <c r="L15" s="222">
        <f>IF(D15="S",K15,"")</f>
      </c>
      <c r="M15" s="223">
        <f>IF(OR(D15="P",D15="U"),K15,"")</f>
        <v>0</v>
      </c>
      <c r="N15" s="223">
        <f>IF(D15="H",K15,"")</f>
      </c>
      <c r="O15" s="223">
        <f>IF(D15="V",K15,"")</f>
      </c>
      <c r="P15" s="224">
        <v>0</v>
      </c>
      <c r="Q15" s="69">
        <v>0</v>
      </c>
      <c r="R15" s="69">
        <v>0.09000000000003183</v>
      </c>
      <c r="S15" s="70">
        <v>21</v>
      </c>
      <c r="T15" s="71">
        <f>K15*(S15+100)/100</f>
        <v>0</v>
      </c>
      <c r="U15" s="7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</row>
    <row r="16" spans="1:242" s="48" customFormat="1" ht="15" customHeight="1" outlineLevel="2">
      <c r="A16" s="28"/>
      <c r="B16" s="210"/>
      <c r="C16" s="210"/>
      <c r="D16" s="211" t="s">
        <v>74</v>
      </c>
      <c r="E16" s="212">
        <v>4</v>
      </c>
      <c r="F16" s="213" t="s">
        <v>78</v>
      </c>
      <c r="G16" s="214" t="s">
        <v>79</v>
      </c>
      <c r="H16" s="215">
        <v>503.7</v>
      </c>
      <c r="I16" s="216" t="s">
        <v>72</v>
      </c>
      <c r="J16" s="220"/>
      <c r="K16" s="221">
        <f>H16*J16</f>
        <v>0</v>
      </c>
      <c r="L16" s="222">
        <f>IF(D16="S",K16,"")</f>
        <v>0</v>
      </c>
      <c r="M16" s="223">
        <f>IF(OR(D16="P",D16="U"),K16,"")</f>
      </c>
      <c r="N16" s="223">
        <f>IF(D16="H",K16,"")</f>
      </c>
      <c r="O16" s="223">
        <f>IF(D16="V",K16,"")</f>
      </c>
      <c r="P16" s="224">
        <v>0.00030000000000000003</v>
      </c>
      <c r="Q16" s="69">
        <v>0</v>
      </c>
      <c r="R16" s="69">
        <v>0</v>
      </c>
      <c r="S16" s="70">
        <v>21</v>
      </c>
      <c r="T16" s="71">
        <f>K16*(S16+100)/100</f>
        <v>0</v>
      </c>
      <c r="U16" s="72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</row>
    <row r="17" spans="1:242" s="48" customFormat="1" ht="15" customHeight="1" outlineLevel="2">
      <c r="A17" s="28"/>
      <c r="B17" s="210"/>
      <c r="C17" s="210"/>
      <c r="D17" s="211" t="s">
        <v>80</v>
      </c>
      <c r="E17" s="212">
        <v>5</v>
      </c>
      <c r="F17" s="213" t="s">
        <v>81</v>
      </c>
      <c r="G17" s="214" t="s">
        <v>82</v>
      </c>
      <c r="H17" s="215">
        <v>2.0458979999999998</v>
      </c>
      <c r="I17" s="216" t="s">
        <v>83</v>
      </c>
      <c r="J17" s="220"/>
      <c r="K17" s="221">
        <f>H17*J17</f>
        <v>0</v>
      </c>
      <c r="L17" s="222">
        <f>IF(D17="S",K17,"")</f>
      </c>
      <c r="M17" s="223">
        <f>IF(OR(D17="P",D17="U"),K17,"")</f>
        <v>0</v>
      </c>
      <c r="N17" s="223">
        <f>IF(D17="H",K17,"")</f>
      </c>
      <c r="O17" s="223">
        <f>IF(D17="V",K17,"")</f>
      </c>
      <c r="P17" s="224">
        <v>0</v>
      </c>
      <c r="Q17" s="69">
        <v>0</v>
      </c>
      <c r="R17" s="69">
        <v>1.9660000000005766</v>
      </c>
      <c r="S17" s="70">
        <v>21</v>
      </c>
      <c r="T17" s="71">
        <f>K17*(S17+100)/100</f>
        <v>0</v>
      </c>
      <c r="U17" s="7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2" s="48" customFormat="1" ht="15" customHeight="1" outlineLevel="2">
      <c r="A18" s="28"/>
      <c r="B18" s="210"/>
      <c r="C18" s="210"/>
      <c r="D18" s="211" t="s">
        <v>80</v>
      </c>
      <c r="E18" s="212">
        <v>6</v>
      </c>
      <c r="F18" s="213" t="s">
        <v>84</v>
      </c>
      <c r="G18" s="214" t="s">
        <v>85</v>
      </c>
      <c r="H18" s="215">
        <v>2.0458979999999998</v>
      </c>
      <c r="I18" s="216" t="s">
        <v>83</v>
      </c>
      <c r="J18" s="220"/>
      <c r="K18" s="221">
        <f>H18*J18</f>
        <v>0</v>
      </c>
      <c r="L18" s="222">
        <f>IF(D18="S",K18,"")</f>
      </c>
      <c r="M18" s="223">
        <f>IF(OR(D18="P",D18="U"),K18,"")</f>
        <v>0</v>
      </c>
      <c r="N18" s="223">
        <f>IF(D18="H",K18,"")</f>
      </c>
      <c r="O18" s="223">
        <f>IF(D18="V",K18,"")</f>
      </c>
      <c r="P18" s="224">
        <v>0</v>
      </c>
      <c r="Q18" s="69">
        <v>0</v>
      </c>
      <c r="R18" s="69">
        <v>0</v>
      </c>
      <c r="S18" s="70">
        <v>21</v>
      </c>
      <c r="T18" s="71">
        <f>K18*(S18+100)/100</f>
        <v>0</v>
      </c>
      <c r="U18" s="7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</row>
    <row r="19" spans="1:242" s="48" customFormat="1" ht="15" customHeight="1" outlineLevel="1">
      <c r="A19" s="28"/>
      <c r="B19" s="199"/>
      <c r="C19" s="200" t="s">
        <v>86</v>
      </c>
      <c r="D19" s="201" t="s">
        <v>66</v>
      </c>
      <c r="E19" s="202"/>
      <c r="F19" s="202" t="s">
        <v>14</v>
      </c>
      <c r="G19" s="203" t="s">
        <v>87</v>
      </c>
      <c r="H19" s="202"/>
      <c r="I19" s="201"/>
      <c r="J19" s="202"/>
      <c r="K19" s="227">
        <f>SUBTOTAL(9,K20:K26)</f>
        <v>0</v>
      </c>
      <c r="L19" s="228">
        <f>SUBTOTAL(9,L20:L26)</f>
        <v>0</v>
      </c>
      <c r="M19" s="228">
        <f>SUBTOTAL(9,M20:M26)</f>
        <v>0</v>
      </c>
      <c r="N19" s="228">
        <f>SUBTOTAL(9,N20:N26)</f>
        <v>0</v>
      </c>
      <c r="O19" s="228">
        <f>SUBTOTAL(9,O20:O26)</f>
        <v>0</v>
      </c>
      <c r="P19" s="229">
        <f>SUMPRODUCT(P20:P26,H20:H26)</f>
        <v>4.5351647999997216</v>
      </c>
      <c r="Q19" s="52">
        <f>SUMPRODUCT(Q20:Q26,H20:H26)</f>
        <v>0</v>
      </c>
      <c r="R19" s="52">
        <f>SUMPRODUCT(R20:R26,H20:H26)</f>
        <v>142.91501202230836</v>
      </c>
      <c r="S19" s="53">
        <f>SUMPRODUCT(S20:S26,K20:K26)/100</f>
        <v>0</v>
      </c>
      <c r="T19" s="53">
        <f>K19+S19</f>
        <v>0</v>
      </c>
      <c r="U19" s="28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</row>
    <row r="20" spans="1:242" s="48" customFormat="1" ht="15" customHeight="1" outlineLevel="2">
      <c r="A20" s="28"/>
      <c r="B20" s="204"/>
      <c r="C20" s="205"/>
      <c r="D20" s="206"/>
      <c r="E20" s="207" t="s">
        <v>68</v>
      </c>
      <c r="F20" s="208"/>
      <c r="G20" s="209"/>
      <c r="H20" s="208"/>
      <c r="I20" s="206"/>
      <c r="J20" s="208"/>
      <c r="K20" s="230"/>
      <c r="L20" s="231"/>
      <c r="M20" s="231"/>
      <c r="N20" s="231"/>
      <c r="O20" s="231"/>
      <c r="P20" s="232"/>
      <c r="Q20" s="57"/>
      <c r="R20" s="57"/>
      <c r="S20" s="58"/>
      <c r="T20" s="58"/>
      <c r="U20" s="28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</row>
    <row r="21" spans="1:242" s="48" customFormat="1" ht="15" customHeight="1" outlineLevel="2">
      <c r="A21" s="28"/>
      <c r="B21" s="210"/>
      <c r="C21" s="210"/>
      <c r="D21" s="211" t="s">
        <v>69</v>
      </c>
      <c r="E21" s="212">
        <v>1</v>
      </c>
      <c r="F21" s="213" t="s">
        <v>88</v>
      </c>
      <c r="G21" s="214" t="s">
        <v>89</v>
      </c>
      <c r="H21" s="215">
        <v>4.896</v>
      </c>
      <c r="I21" s="216" t="s">
        <v>90</v>
      </c>
      <c r="J21" s="220"/>
      <c r="K21" s="221">
        <f>H21*J21</f>
        <v>0</v>
      </c>
      <c r="L21" s="222">
        <f>IF(D21="S",K21,"")</f>
      </c>
      <c r="M21" s="223">
        <f>IF(OR(D21="P",D21="U"),K21,"")</f>
        <v>0</v>
      </c>
      <c r="N21" s="223">
        <f>IF(D21="H",K21,"")</f>
      </c>
      <c r="O21" s="223">
        <f>IF(D21="V",K21,"")</f>
      </c>
      <c r="P21" s="224">
        <v>0.013799999999999998</v>
      </c>
      <c r="Q21" s="69">
        <v>0</v>
      </c>
      <c r="R21" s="69">
        <v>0</v>
      </c>
      <c r="S21" s="70">
        <v>21</v>
      </c>
      <c r="T21" s="71">
        <f>K21*(S21+100)/100</f>
        <v>0</v>
      </c>
      <c r="U21" s="72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</row>
    <row r="22" spans="1:21" s="75" customFormat="1" ht="15" customHeight="1" outlineLevel="2">
      <c r="A22" s="73"/>
      <c r="B22" s="217"/>
      <c r="C22" s="217"/>
      <c r="D22" s="217"/>
      <c r="E22" s="217"/>
      <c r="F22" s="217"/>
      <c r="G22" s="218" t="s">
        <v>91</v>
      </c>
      <c r="H22" s="217"/>
      <c r="I22" s="219"/>
      <c r="J22" s="217"/>
      <c r="K22" s="217"/>
      <c r="L22" s="225"/>
      <c r="M22" s="225"/>
      <c r="N22" s="225"/>
      <c r="O22" s="225"/>
      <c r="P22" s="226"/>
      <c r="Q22" s="73"/>
      <c r="R22" s="73"/>
      <c r="S22" s="74"/>
      <c r="T22" s="74"/>
      <c r="U22" s="73"/>
    </row>
    <row r="23" spans="1:242" s="48" customFormat="1" ht="30" customHeight="1" outlineLevel="2">
      <c r="A23" s="28"/>
      <c r="B23" s="210"/>
      <c r="C23" s="210"/>
      <c r="D23" s="211" t="s">
        <v>69</v>
      </c>
      <c r="E23" s="212">
        <v>2</v>
      </c>
      <c r="F23" s="213" t="s">
        <v>92</v>
      </c>
      <c r="G23" s="214" t="s">
        <v>93</v>
      </c>
      <c r="H23" s="215">
        <v>438</v>
      </c>
      <c r="I23" s="216" t="s">
        <v>72</v>
      </c>
      <c r="J23" s="220"/>
      <c r="K23" s="221">
        <f>H23*J23</f>
        <v>0</v>
      </c>
      <c r="L23" s="222">
        <f>IF(D23="S",K23,"")</f>
      </c>
      <c r="M23" s="223">
        <f>IF(OR(D23="P",D23="U"),K23,"")</f>
        <v>0</v>
      </c>
      <c r="N23" s="223">
        <f>IF(D23="H",K23,"")</f>
      </c>
      <c r="O23" s="223">
        <f>IF(D23="V",K23,"")</f>
      </c>
      <c r="P23" s="224">
        <v>0.010199999999999362</v>
      </c>
      <c r="Q23" s="69">
        <v>0</v>
      </c>
      <c r="R23" s="69">
        <v>0.306999999999789</v>
      </c>
      <c r="S23" s="70">
        <v>21</v>
      </c>
      <c r="T23" s="71">
        <f>K23*(S23+100)/100</f>
        <v>0</v>
      </c>
      <c r="U23" s="72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</row>
    <row r="24" spans="1:21" s="75" customFormat="1" ht="15" customHeight="1" outlineLevel="2">
      <c r="A24" s="73"/>
      <c r="B24" s="217"/>
      <c r="C24" s="217"/>
      <c r="D24" s="217"/>
      <c r="E24" s="217"/>
      <c r="F24" s="217"/>
      <c r="G24" s="218" t="s">
        <v>117</v>
      </c>
      <c r="H24" s="217"/>
      <c r="I24" s="219"/>
      <c r="J24" s="217"/>
      <c r="K24" s="217"/>
      <c r="L24" s="225"/>
      <c r="M24" s="225"/>
      <c r="N24" s="225"/>
      <c r="O24" s="225"/>
      <c r="P24" s="226"/>
      <c r="Q24" s="73"/>
      <c r="R24" s="73"/>
      <c r="S24" s="74"/>
      <c r="T24" s="74"/>
      <c r="U24" s="73"/>
    </row>
    <row r="25" spans="1:242" s="48" customFormat="1" ht="15" customHeight="1" outlineLevel="2">
      <c r="A25" s="28"/>
      <c r="B25" s="210"/>
      <c r="C25" s="210"/>
      <c r="D25" s="211" t="s">
        <v>80</v>
      </c>
      <c r="E25" s="212">
        <v>3</v>
      </c>
      <c r="F25" s="213" t="s">
        <v>94</v>
      </c>
      <c r="G25" s="214" t="s">
        <v>95</v>
      </c>
      <c r="H25" s="215">
        <v>4.5351647999997216</v>
      </c>
      <c r="I25" s="216" t="s">
        <v>83</v>
      </c>
      <c r="J25" s="220"/>
      <c r="K25" s="221">
        <f>H25*J25</f>
        <v>0</v>
      </c>
      <c r="L25" s="222">
        <f>IF(D25="S",K25,"")</f>
      </c>
      <c r="M25" s="223">
        <f>IF(OR(D25="P",D25="U"),K25,"")</f>
        <v>0</v>
      </c>
      <c r="N25" s="223">
        <f>IF(D25="H",K25,"")</f>
      </c>
      <c r="O25" s="223">
        <f>IF(D25="V",K25,"")</f>
      </c>
      <c r="P25" s="224">
        <v>0</v>
      </c>
      <c r="Q25" s="69">
        <v>0</v>
      </c>
      <c r="R25" s="69">
        <v>1.863000000000284</v>
      </c>
      <c r="S25" s="70">
        <v>21</v>
      </c>
      <c r="T25" s="71">
        <f>K25*(S25+100)/100</f>
        <v>0</v>
      </c>
      <c r="U25" s="7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</row>
    <row r="26" spans="1:242" s="48" customFormat="1" ht="15" customHeight="1" outlineLevel="2">
      <c r="A26" s="28"/>
      <c r="B26" s="210"/>
      <c r="C26" s="210"/>
      <c r="D26" s="211" t="s">
        <v>80</v>
      </c>
      <c r="E26" s="212">
        <v>4</v>
      </c>
      <c r="F26" s="213" t="s">
        <v>96</v>
      </c>
      <c r="G26" s="214" t="s">
        <v>85</v>
      </c>
      <c r="H26" s="215">
        <v>4.5351647999997216</v>
      </c>
      <c r="I26" s="216" t="s">
        <v>83</v>
      </c>
      <c r="J26" s="220"/>
      <c r="K26" s="221">
        <f>H26*J26</f>
        <v>0</v>
      </c>
      <c r="L26" s="222">
        <f>IF(D26="S",K26,"")</f>
      </c>
      <c r="M26" s="223">
        <f>IF(OR(D26="P",D26="U"),K26,"")</f>
        <v>0</v>
      </c>
      <c r="N26" s="223">
        <f>IF(D26="H",K26,"")</f>
      </c>
      <c r="O26" s="223">
        <f>IF(D26="V",K26,"")</f>
      </c>
      <c r="P26" s="224">
        <v>0</v>
      </c>
      <c r="Q26" s="69">
        <v>0</v>
      </c>
      <c r="R26" s="69">
        <v>0</v>
      </c>
      <c r="S26" s="70">
        <v>21</v>
      </c>
      <c r="T26" s="71">
        <f>K26*(S26+100)/100</f>
        <v>0</v>
      </c>
      <c r="U26" s="7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</row>
    <row r="27" spans="1:242" s="48" customFormat="1" ht="15" customHeight="1" outlineLevel="1">
      <c r="A27" s="28"/>
      <c r="B27" s="199"/>
      <c r="C27" s="200" t="s">
        <v>97</v>
      </c>
      <c r="D27" s="201" t="s">
        <v>66</v>
      </c>
      <c r="E27" s="202"/>
      <c r="F27" s="202" t="s">
        <v>16</v>
      </c>
      <c r="G27" s="203" t="s">
        <v>98</v>
      </c>
      <c r="H27" s="202"/>
      <c r="I27" s="201"/>
      <c r="J27" s="202"/>
      <c r="K27" s="227">
        <f>SUBTOTAL(9,K28:K29)</f>
        <v>0</v>
      </c>
      <c r="L27" s="228">
        <f>SUBTOTAL(9,L28:L29)</f>
        <v>0</v>
      </c>
      <c r="M27" s="228">
        <f>SUBTOTAL(9,M28:M29)</f>
        <v>0</v>
      </c>
      <c r="N27" s="228">
        <f>SUBTOTAL(9,N28:N29)</f>
        <v>0</v>
      </c>
      <c r="O27" s="228">
        <f>SUBTOTAL(9,O28:O29)</f>
        <v>0</v>
      </c>
      <c r="P27" s="229">
        <f>SUMPRODUCT(P28:P29,H28:H29)</f>
        <v>0</v>
      </c>
      <c r="Q27" s="52">
        <f>SUMPRODUCT(Q28:Q29,H28:H29)</f>
        <v>0</v>
      </c>
      <c r="R27" s="52">
        <f>SUMPRODUCT(R28:R29,H28:H29)</f>
        <v>0</v>
      </c>
      <c r="S27" s="53">
        <f>SUMPRODUCT(S28:S29,K28:K29)/100</f>
        <v>0</v>
      </c>
      <c r="T27" s="53">
        <f>K27+S27</f>
        <v>0</v>
      </c>
      <c r="U27" s="28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</row>
    <row r="28" spans="1:242" s="48" customFormat="1" ht="15" customHeight="1" outlineLevel="2">
      <c r="A28" s="28"/>
      <c r="B28" s="204"/>
      <c r="C28" s="205"/>
      <c r="D28" s="206"/>
      <c r="E28" s="207" t="s">
        <v>68</v>
      </c>
      <c r="F28" s="208"/>
      <c r="G28" s="209"/>
      <c r="H28" s="208"/>
      <c r="I28" s="206"/>
      <c r="J28" s="208"/>
      <c r="K28" s="230"/>
      <c r="L28" s="231"/>
      <c r="M28" s="231"/>
      <c r="N28" s="231"/>
      <c r="O28" s="231"/>
      <c r="P28" s="232"/>
      <c r="Q28" s="57"/>
      <c r="R28" s="57"/>
      <c r="S28" s="58"/>
      <c r="T28" s="58"/>
      <c r="U28" s="2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</row>
    <row r="29" spans="1:242" s="48" customFormat="1" ht="15" customHeight="1" outlineLevel="2">
      <c r="A29" s="28"/>
      <c r="B29" s="28"/>
      <c r="C29" s="28"/>
      <c r="D29" s="59" t="s">
        <v>99</v>
      </c>
      <c r="E29" s="60">
        <v>1</v>
      </c>
      <c r="F29" s="61" t="s">
        <v>100</v>
      </c>
      <c r="G29" s="62" t="s">
        <v>16</v>
      </c>
      <c r="H29" s="63"/>
      <c r="I29" s="64" t="s">
        <v>101</v>
      </c>
      <c r="J29" s="65"/>
      <c r="K29" s="66">
        <f>H29*J29</f>
        <v>0</v>
      </c>
      <c r="L29" s="67">
        <f>IF(D29="S",K29,"")</f>
      </c>
      <c r="M29" s="68">
        <f>IF(OR(D29="P",D29="U"),K29,"")</f>
      </c>
      <c r="N29" s="68">
        <f>IF(D29="H",K29,"")</f>
      </c>
      <c r="O29" s="68">
        <f>IF(D29="V",K29,"")</f>
        <v>0</v>
      </c>
      <c r="P29" s="69">
        <v>0</v>
      </c>
      <c r="Q29" s="69">
        <v>0</v>
      </c>
      <c r="R29" s="69">
        <v>0</v>
      </c>
      <c r="S29" s="70">
        <v>21</v>
      </c>
      <c r="T29" s="71">
        <f>K29*(S29+100)/100</f>
        <v>0</v>
      </c>
      <c r="U29" s="7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</row>
  </sheetData>
  <sheetProtection selectLockedCells="1" selectUnlockedCells="1"/>
  <mergeCells count="1">
    <mergeCell ref="G2:K2"/>
  </mergeCells>
  <printOptions/>
  <pageMargins left="0.7875" right="0.7875" top="0.39375" bottom="0.7888888888888889" header="0.5118055555555555" footer="0.09861111111111111"/>
  <pageSetup firstPageNumber="1" useFirstPageNumber="1" horizontalDpi="600" verticalDpi="600" orientation="landscape" paperSize="9" scale="6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Medek</cp:lastModifiedBy>
  <cp:lastPrinted>2018-03-20T09:00:28Z</cp:lastPrinted>
  <dcterms:modified xsi:type="dcterms:W3CDTF">2018-03-20T12:01:29Z</dcterms:modified>
  <cp:category/>
  <cp:version/>
  <cp:contentType/>
  <cp:contentStatus/>
</cp:coreProperties>
</file>