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voz KHS MSK\Výběrová řízení\2020\OV - hygienická zařízení pro TP - INVESTICE 2020\K vyvěšení na www\"/>
    </mc:Choice>
  </mc:AlternateContent>
  <bookViews>
    <workbookView xWindow="0" yWindow="0" windowWidth="28800" windowHeight="12345" firstSheet="1" activeTab="1"/>
  </bookViews>
  <sheets>
    <sheet name="Rekapitulace stavby" sheetId="1" state="veryHidden" r:id="rId1"/>
    <sheet name="1 - Rekonstrukce hygienic..." sheetId="2" r:id="rId2"/>
  </sheets>
  <definedNames>
    <definedName name="_xlnm._FilterDatabase" localSheetId="1" hidden="1">'1 - Rekonstrukce hygienic...'!$C$141:$K$305</definedName>
    <definedName name="_xlnm.Print_Titles" localSheetId="1">'1 - Rekonstrukce hygienic...'!$141:$141</definedName>
    <definedName name="_xlnm.Print_Titles" localSheetId="0">'Rekapitulace stavby'!$92:$92</definedName>
    <definedName name="_xlnm.Print_Area" localSheetId="1">'1 - Rekonstrukce hygienic...'!$C$4:$J$76,'1 - Rekonstrukce hygienic...'!$C$82:$J$125,'1 - Rekonstrukce hygienic...'!$C$131:$K$305</definedName>
    <definedName name="_xlnm.Print_Area" localSheetId="0">'Rekapitulace stavby'!$D$4:$AO$76,'Rekapitulace stavby'!$C$82:$AQ$96</definedName>
  </definedNames>
  <calcPr calcId="152511"/>
</workbook>
</file>

<file path=xl/calcChain.xml><?xml version="1.0" encoding="utf-8"?>
<calcChain xmlns="http://schemas.openxmlformats.org/spreadsheetml/2006/main">
  <c r="J123" i="2" l="1"/>
  <c r="J37" i="2" l="1"/>
  <c r="J36" i="2"/>
  <c r="AY95" i="1"/>
  <c r="J35" i="2"/>
  <c r="AX95" i="1"/>
  <c r="BI304" i="2"/>
  <c r="BH304" i="2"/>
  <c r="BG304" i="2"/>
  <c r="BF304" i="2"/>
  <c r="T304" i="2"/>
  <c r="R304" i="2"/>
  <c r="P304" i="2"/>
  <c r="BI302" i="2"/>
  <c r="BH302" i="2"/>
  <c r="BG302" i="2"/>
  <c r="BF302" i="2"/>
  <c r="T302" i="2"/>
  <c r="R302" i="2"/>
  <c r="P302" i="2"/>
  <c r="BI301" i="2"/>
  <c r="BH301" i="2"/>
  <c r="BG301" i="2"/>
  <c r="BF301" i="2"/>
  <c r="T301" i="2"/>
  <c r="R301" i="2"/>
  <c r="P301" i="2"/>
  <c r="BI299" i="2"/>
  <c r="BH299" i="2"/>
  <c r="BG299" i="2"/>
  <c r="BF299" i="2"/>
  <c r="T299" i="2"/>
  <c r="R299" i="2"/>
  <c r="P299" i="2"/>
  <c r="BI298" i="2"/>
  <c r="BH298" i="2"/>
  <c r="BG298" i="2"/>
  <c r="BF298" i="2"/>
  <c r="T298" i="2"/>
  <c r="R298" i="2"/>
  <c r="P298" i="2"/>
  <c r="BI296" i="2"/>
  <c r="BH296" i="2"/>
  <c r="BG296" i="2"/>
  <c r="BF296" i="2"/>
  <c r="T296" i="2"/>
  <c r="R296" i="2"/>
  <c r="P296" i="2"/>
  <c r="BI294" i="2"/>
  <c r="BH294" i="2"/>
  <c r="BG294" i="2"/>
  <c r="BF294" i="2"/>
  <c r="T294" i="2"/>
  <c r="R294" i="2"/>
  <c r="P294" i="2"/>
  <c r="BI292" i="2"/>
  <c r="BH292" i="2"/>
  <c r="BG292" i="2"/>
  <c r="BF292" i="2"/>
  <c r="T292" i="2"/>
  <c r="R292" i="2"/>
  <c r="P292" i="2"/>
  <c r="BI291" i="2"/>
  <c r="BH291" i="2"/>
  <c r="BG291" i="2"/>
  <c r="BF291" i="2"/>
  <c r="T291" i="2"/>
  <c r="R291" i="2"/>
  <c r="P291" i="2"/>
  <c r="BI290" i="2"/>
  <c r="BH290" i="2"/>
  <c r="BG290" i="2"/>
  <c r="BF290" i="2"/>
  <c r="T290" i="2"/>
  <c r="R290" i="2"/>
  <c r="P290" i="2"/>
  <c r="BI289" i="2"/>
  <c r="BH289" i="2"/>
  <c r="BG289" i="2"/>
  <c r="BF289" i="2"/>
  <c r="T289" i="2"/>
  <c r="R289" i="2"/>
  <c r="P289" i="2"/>
  <c r="BI287" i="2"/>
  <c r="BH287" i="2"/>
  <c r="BG287" i="2"/>
  <c r="BF287" i="2"/>
  <c r="T287" i="2"/>
  <c r="R287" i="2"/>
  <c r="P287" i="2"/>
  <c r="BI285" i="2"/>
  <c r="BH285" i="2"/>
  <c r="BG285" i="2"/>
  <c r="BF285" i="2"/>
  <c r="T285" i="2"/>
  <c r="R285" i="2"/>
  <c r="P285" i="2"/>
  <c r="BI283" i="2"/>
  <c r="BH283" i="2"/>
  <c r="BG283" i="2"/>
  <c r="BF283" i="2"/>
  <c r="T283" i="2"/>
  <c r="R283" i="2"/>
  <c r="P283" i="2"/>
  <c r="BI282" i="2"/>
  <c r="BH282" i="2"/>
  <c r="BG282" i="2"/>
  <c r="BF282" i="2"/>
  <c r="T282" i="2"/>
  <c r="R282" i="2"/>
  <c r="P282" i="2"/>
  <c r="BI280" i="2"/>
  <c r="BH280" i="2"/>
  <c r="BG280" i="2"/>
  <c r="BF280" i="2"/>
  <c r="T280" i="2"/>
  <c r="R280" i="2"/>
  <c r="P280" i="2"/>
  <c r="BI278" i="2"/>
  <c r="BH278" i="2"/>
  <c r="BG278" i="2"/>
  <c r="BF278" i="2"/>
  <c r="T278" i="2"/>
  <c r="R278" i="2"/>
  <c r="P278" i="2"/>
  <c r="BI277" i="2"/>
  <c r="BH277" i="2"/>
  <c r="BG277" i="2"/>
  <c r="BF277" i="2"/>
  <c r="T277" i="2"/>
  <c r="R277" i="2"/>
  <c r="P277" i="2"/>
  <c r="BI275" i="2"/>
  <c r="BH275" i="2"/>
  <c r="BG275" i="2"/>
  <c r="BF275" i="2"/>
  <c r="T275" i="2"/>
  <c r="R275" i="2"/>
  <c r="P275" i="2"/>
  <c r="BI273" i="2"/>
  <c r="BH273" i="2"/>
  <c r="BG273" i="2"/>
  <c r="BF273" i="2"/>
  <c r="T273" i="2"/>
  <c r="R273" i="2"/>
  <c r="P273" i="2"/>
  <c r="BI272" i="2"/>
  <c r="BH272" i="2"/>
  <c r="BG272" i="2"/>
  <c r="BF272" i="2"/>
  <c r="T272" i="2"/>
  <c r="R272" i="2"/>
  <c r="P272" i="2"/>
  <c r="BI270" i="2"/>
  <c r="BH270" i="2"/>
  <c r="BG270" i="2"/>
  <c r="BF270" i="2"/>
  <c r="T270" i="2"/>
  <c r="R270" i="2"/>
  <c r="P270" i="2"/>
  <c r="BI268" i="2"/>
  <c r="BH268" i="2"/>
  <c r="BG268" i="2"/>
  <c r="BF268" i="2"/>
  <c r="T268" i="2"/>
  <c r="R268" i="2"/>
  <c r="P268" i="2"/>
  <c r="BI267" i="2"/>
  <c r="BH267" i="2"/>
  <c r="BG267" i="2"/>
  <c r="BF267" i="2"/>
  <c r="T267" i="2"/>
  <c r="R267" i="2"/>
  <c r="P267" i="2"/>
  <c r="BI266" i="2"/>
  <c r="BH266" i="2"/>
  <c r="BG266" i="2"/>
  <c r="BF266" i="2"/>
  <c r="T266" i="2"/>
  <c r="R266" i="2"/>
  <c r="P266" i="2"/>
  <c r="BI265" i="2"/>
  <c r="BH265" i="2"/>
  <c r="BG265" i="2"/>
  <c r="BF265" i="2"/>
  <c r="T265" i="2"/>
  <c r="R265" i="2"/>
  <c r="P265" i="2"/>
  <c r="BI264" i="2"/>
  <c r="BH264" i="2"/>
  <c r="BG264" i="2"/>
  <c r="BF264" i="2"/>
  <c r="T264" i="2"/>
  <c r="R264" i="2"/>
  <c r="P264" i="2"/>
  <c r="BI263" i="2"/>
  <c r="BH263" i="2"/>
  <c r="BG263" i="2"/>
  <c r="BF263" i="2"/>
  <c r="T263" i="2"/>
  <c r="R263" i="2"/>
  <c r="P263" i="2"/>
  <c r="BI261" i="2"/>
  <c r="BH261" i="2"/>
  <c r="BG261" i="2"/>
  <c r="BF261" i="2"/>
  <c r="T261" i="2"/>
  <c r="R261" i="2"/>
  <c r="P261" i="2"/>
  <c r="BI260" i="2"/>
  <c r="BH260" i="2"/>
  <c r="BG260" i="2"/>
  <c r="BF260" i="2"/>
  <c r="T260" i="2"/>
  <c r="R260" i="2"/>
  <c r="P260" i="2"/>
  <c r="BI259" i="2"/>
  <c r="BH259" i="2"/>
  <c r="BG259" i="2"/>
  <c r="BF259" i="2"/>
  <c r="T259" i="2"/>
  <c r="R259" i="2"/>
  <c r="P259" i="2"/>
  <c r="BI258" i="2"/>
  <c r="BH258" i="2"/>
  <c r="BG258" i="2"/>
  <c r="BF258" i="2"/>
  <c r="T258" i="2"/>
  <c r="R258" i="2"/>
  <c r="P258" i="2"/>
  <c r="BI256" i="2"/>
  <c r="BH256" i="2"/>
  <c r="BG256" i="2"/>
  <c r="BF256" i="2"/>
  <c r="T256" i="2"/>
  <c r="R256" i="2"/>
  <c r="P256" i="2"/>
  <c r="BI255" i="2"/>
  <c r="BH255" i="2"/>
  <c r="BG255" i="2"/>
  <c r="BF255" i="2"/>
  <c r="T255" i="2"/>
  <c r="R255" i="2"/>
  <c r="P255" i="2"/>
  <c r="BI253" i="2"/>
  <c r="BH253" i="2"/>
  <c r="BG253" i="2"/>
  <c r="BF253" i="2"/>
  <c r="T253" i="2"/>
  <c r="R253" i="2"/>
  <c r="P253" i="2"/>
  <c r="BI252" i="2"/>
  <c r="BH252" i="2"/>
  <c r="BG252" i="2"/>
  <c r="BF252" i="2"/>
  <c r="T252" i="2"/>
  <c r="R252" i="2"/>
  <c r="P252" i="2"/>
  <c r="BI251" i="2"/>
  <c r="BH251" i="2"/>
  <c r="BG251" i="2"/>
  <c r="BF251" i="2"/>
  <c r="T251" i="2"/>
  <c r="R251" i="2"/>
  <c r="P251" i="2"/>
  <c r="BI250" i="2"/>
  <c r="BH250" i="2"/>
  <c r="BG250" i="2"/>
  <c r="BF250" i="2"/>
  <c r="T250" i="2"/>
  <c r="R250" i="2"/>
  <c r="P250" i="2"/>
  <c r="BI249" i="2"/>
  <c r="BH249" i="2"/>
  <c r="BG249" i="2"/>
  <c r="BF249" i="2"/>
  <c r="T249" i="2"/>
  <c r="R249" i="2"/>
  <c r="P249" i="2"/>
  <c r="BI247" i="2"/>
  <c r="BH247" i="2"/>
  <c r="BG247" i="2"/>
  <c r="BF247" i="2"/>
  <c r="T247" i="2"/>
  <c r="R247" i="2"/>
  <c r="P247" i="2"/>
  <c r="BI246" i="2"/>
  <c r="BH246" i="2"/>
  <c r="BG246" i="2"/>
  <c r="BF246" i="2"/>
  <c r="T246" i="2"/>
  <c r="R246" i="2"/>
  <c r="P246" i="2"/>
  <c r="BI245" i="2"/>
  <c r="BH245" i="2"/>
  <c r="BG245" i="2"/>
  <c r="BF245" i="2"/>
  <c r="T245" i="2"/>
  <c r="R245" i="2"/>
  <c r="P245" i="2"/>
  <c r="BI244" i="2"/>
  <c r="BH244" i="2"/>
  <c r="BG244" i="2"/>
  <c r="BF244" i="2"/>
  <c r="T244" i="2"/>
  <c r="R244" i="2"/>
  <c r="P244" i="2"/>
  <c r="BI243" i="2"/>
  <c r="BH243" i="2"/>
  <c r="BG243" i="2"/>
  <c r="BF243" i="2"/>
  <c r="T243" i="2"/>
  <c r="R243" i="2"/>
  <c r="P243" i="2"/>
  <c r="BI242" i="2"/>
  <c r="BH242" i="2"/>
  <c r="BG242" i="2"/>
  <c r="BF242" i="2"/>
  <c r="T242" i="2"/>
  <c r="R242" i="2"/>
  <c r="P242" i="2"/>
  <c r="BI241" i="2"/>
  <c r="BH241" i="2"/>
  <c r="BG241" i="2"/>
  <c r="BF241" i="2"/>
  <c r="T241" i="2"/>
  <c r="R241" i="2"/>
  <c r="P241" i="2"/>
  <c r="BI240" i="2"/>
  <c r="BH240" i="2"/>
  <c r="BG240" i="2"/>
  <c r="BF240" i="2"/>
  <c r="T240" i="2"/>
  <c r="R240" i="2"/>
  <c r="P240" i="2"/>
  <c r="BI239" i="2"/>
  <c r="BH239" i="2"/>
  <c r="BG239" i="2"/>
  <c r="BF239" i="2"/>
  <c r="T239" i="2"/>
  <c r="R239" i="2"/>
  <c r="P239" i="2"/>
  <c r="BI238" i="2"/>
  <c r="BH238" i="2"/>
  <c r="BG238" i="2"/>
  <c r="BF238" i="2"/>
  <c r="T238" i="2"/>
  <c r="R238" i="2"/>
  <c r="P238" i="2"/>
  <c r="BI237" i="2"/>
  <c r="BH237" i="2"/>
  <c r="BG237" i="2"/>
  <c r="BF237" i="2"/>
  <c r="T237" i="2"/>
  <c r="R237" i="2"/>
  <c r="P237" i="2"/>
  <c r="BI236" i="2"/>
  <c r="BH236" i="2"/>
  <c r="BG236" i="2"/>
  <c r="BF236" i="2"/>
  <c r="T236" i="2"/>
  <c r="R236" i="2"/>
  <c r="P236" i="2"/>
  <c r="BI235" i="2"/>
  <c r="BH235" i="2"/>
  <c r="BG235" i="2"/>
  <c r="BF235" i="2"/>
  <c r="T235" i="2"/>
  <c r="R235" i="2"/>
  <c r="P235" i="2"/>
  <c r="BI234" i="2"/>
  <c r="BH234" i="2"/>
  <c r="BG234" i="2"/>
  <c r="BF234" i="2"/>
  <c r="T234" i="2"/>
  <c r="R234" i="2"/>
  <c r="P234" i="2"/>
  <c r="BI232" i="2"/>
  <c r="BH232" i="2"/>
  <c r="BG232" i="2"/>
  <c r="BF232" i="2"/>
  <c r="T232" i="2"/>
  <c r="T231" i="2"/>
  <c r="R232" i="2"/>
  <c r="R231" i="2" s="1"/>
  <c r="P232" i="2"/>
  <c r="P231" i="2"/>
  <c r="BI230" i="2"/>
  <c r="BH230" i="2"/>
  <c r="BG230" i="2"/>
  <c r="BF230" i="2"/>
  <c r="T230" i="2"/>
  <c r="R230" i="2"/>
  <c r="P230" i="2"/>
  <c r="BI229" i="2"/>
  <c r="BH229" i="2"/>
  <c r="BG229" i="2"/>
  <c r="BF229" i="2"/>
  <c r="T229" i="2"/>
  <c r="R229" i="2"/>
  <c r="P229" i="2"/>
  <c r="BI228" i="2"/>
  <c r="BH228" i="2"/>
  <c r="BG228" i="2"/>
  <c r="BF228" i="2"/>
  <c r="T228" i="2"/>
  <c r="R228" i="2"/>
  <c r="P228" i="2"/>
  <c r="BI226" i="2"/>
  <c r="BH226" i="2"/>
  <c r="BG226" i="2"/>
  <c r="BF226" i="2"/>
  <c r="T226" i="2"/>
  <c r="R226" i="2"/>
  <c r="P226" i="2"/>
  <c r="BI225" i="2"/>
  <c r="BH225" i="2"/>
  <c r="BG225" i="2"/>
  <c r="BF225" i="2"/>
  <c r="T225" i="2"/>
  <c r="R225" i="2"/>
  <c r="P225" i="2"/>
  <c r="BI224" i="2"/>
  <c r="BH224" i="2"/>
  <c r="BG224" i="2"/>
  <c r="BF224" i="2"/>
  <c r="T224" i="2"/>
  <c r="R224" i="2"/>
  <c r="P224" i="2"/>
  <c r="BI223" i="2"/>
  <c r="BH223" i="2"/>
  <c r="BG223" i="2"/>
  <c r="BF223" i="2"/>
  <c r="T223" i="2"/>
  <c r="R223" i="2"/>
  <c r="P223" i="2"/>
  <c r="BI222" i="2"/>
  <c r="BH222" i="2"/>
  <c r="BG222" i="2"/>
  <c r="BF222" i="2"/>
  <c r="T222" i="2"/>
  <c r="R222" i="2"/>
  <c r="P222" i="2"/>
  <c r="BI221" i="2"/>
  <c r="BH221" i="2"/>
  <c r="BG221" i="2"/>
  <c r="BF221" i="2"/>
  <c r="T221" i="2"/>
  <c r="R221" i="2"/>
  <c r="P221" i="2"/>
  <c r="BI220" i="2"/>
  <c r="BH220" i="2"/>
  <c r="BG220" i="2"/>
  <c r="BF220" i="2"/>
  <c r="T220" i="2"/>
  <c r="R220" i="2"/>
  <c r="P220" i="2"/>
  <c r="BI219" i="2"/>
  <c r="BH219" i="2"/>
  <c r="BG219" i="2"/>
  <c r="BF219" i="2"/>
  <c r="T219" i="2"/>
  <c r="R219" i="2"/>
  <c r="P219" i="2"/>
  <c r="BI218" i="2"/>
  <c r="BH218" i="2"/>
  <c r="BG218" i="2"/>
  <c r="BF218" i="2"/>
  <c r="T218" i="2"/>
  <c r="R218" i="2"/>
  <c r="P218" i="2"/>
  <c r="BI217" i="2"/>
  <c r="BH217" i="2"/>
  <c r="BG217" i="2"/>
  <c r="BF217" i="2"/>
  <c r="T217" i="2"/>
  <c r="R217" i="2"/>
  <c r="P217" i="2"/>
  <c r="BI216" i="2"/>
  <c r="BH216" i="2"/>
  <c r="BG216" i="2"/>
  <c r="BF216" i="2"/>
  <c r="T216" i="2"/>
  <c r="R216" i="2"/>
  <c r="P216" i="2"/>
  <c r="BI215" i="2"/>
  <c r="BH215" i="2"/>
  <c r="BG215" i="2"/>
  <c r="BF215" i="2"/>
  <c r="T215" i="2"/>
  <c r="R215" i="2"/>
  <c r="P215" i="2"/>
  <c r="BI214" i="2"/>
  <c r="BH214" i="2"/>
  <c r="BG214" i="2"/>
  <c r="BF214" i="2"/>
  <c r="T214" i="2"/>
  <c r="R214" i="2"/>
  <c r="P214" i="2"/>
  <c r="BI213" i="2"/>
  <c r="BH213" i="2"/>
  <c r="BG213" i="2"/>
  <c r="BF213" i="2"/>
  <c r="T213" i="2"/>
  <c r="R213" i="2"/>
  <c r="P213" i="2"/>
  <c r="BI212" i="2"/>
  <c r="BH212" i="2"/>
  <c r="BG212" i="2"/>
  <c r="BF212" i="2"/>
  <c r="T212" i="2"/>
  <c r="R212" i="2"/>
  <c r="P212" i="2"/>
  <c r="BI211" i="2"/>
  <c r="BH211" i="2"/>
  <c r="BG211" i="2"/>
  <c r="BF211" i="2"/>
  <c r="T211" i="2"/>
  <c r="R211" i="2"/>
  <c r="P211" i="2"/>
  <c r="BI210" i="2"/>
  <c r="BH210" i="2"/>
  <c r="BG210" i="2"/>
  <c r="BF210" i="2"/>
  <c r="T210" i="2"/>
  <c r="R210" i="2"/>
  <c r="P210" i="2"/>
  <c r="BI209" i="2"/>
  <c r="BH209" i="2"/>
  <c r="BG209" i="2"/>
  <c r="BF209" i="2"/>
  <c r="T209" i="2"/>
  <c r="R209" i="2"/>
  <c r="P209" i="2"/>
  <c r="BI208" i="2"/>
  <c r="BH208" i="2"/>
  <c r="BG208" i="2"/>
  <c r="BF208" i="2"/>
  <c r="T208" i="2"/>
  <c r="R208" i="2"/>
  <c r="P208" i="2"/>
  <c r="BI207" i="2"/>
  <c r="BH207" i="2"/>
  <c r="BG207" i="2"/>
  <c r="BF207" i="2"/>
  <c r="T207" i="2"/>
  <c r="R207" i="2"/>
  <c r="P207" i="2"/>
  <c r="BI206" i="2"/>
  <c r="BH206" i="2"/>
  <c r="BG206" i="2"/>
  <c r="BF206" i="2"/>
  <c r="T206" i="2"/>
  <c r="R206" i="2"/>
  <c r="P206" i="2"/>
  <c r="BI205" i="2"/>
  <c r="BH205" i="2"/>
  <c r="BG205" i="2"/>
  <c r="BF205" i="2"/>
  <c r="T205" i="2"/>
  <c r="R205" i="2"/>
  <c r="P205" i="2"/>
  <c r="BI204" i="2"/>
  <c r="BH204" i="2"/>
  <c r="BG204" i="2"/>
  <c r="BF204" i="2"/>
  <c r="T204" i="2"/>
  <c r="R204" i="2"/>
  <c r="P204" i="2"/>
  <c r="BI203" i="2"/>
  <c r="BH203" i="2"/>
  <c r="BG203" i="2"/>
  <c r="BF203" i="2"/>
  <c r="T203" i="2"/>
  <c r="R203" i="2"/>
  <c r="P203" i="2"/>
  <c r="BI202" i="2"/>
  <c r="BH202" i="2"/>
  <c r="BG202" i="2"/>
  <c r="BF202" i="2"/>
  <c r="T202" i="2"/>
  <c r="R202" i="2"/>
  <c r="P202" i="2"/>
  <c r="BI201" i="2"/>
  <c r="BH201" i="2"/>
  <c r="BG201" i="2"/>
  <c r="BF201" i="2"/>
  <c r="T201" i="2"/>
  <c r="R201" i="2"/>
  <c r="P201" i="2"/>
  <c r="BI199" i="2"/>
  <c r="BH199" i="2"/>
  <c r="BG199" i="2"/>
  <c r="BF199" i="2"/>
  <c r="T199" i="2"/>
  <c r="R199" i="2"/>
  <c r="P199" i="2"/>
  <c r="BI198" i="2"/>
  <c r="BH198" i="2"/>
  <c r="BG198" i="2"/>
  <c r="BF198" i="2"/>
  <c r="T198" i="2"/>
  <c r="R198" i="2"/>
  <c r="P198" i="2"/>
  <c r="BI197" i="2"/>
  <c r="BH197" i="2"/>
  <c r="BG197" i="2"/>
  <c r="BF197" i="2"/>
  <c r="T197" i="2"/>
  <c r="R197" i="2"/>
  <c r="P197" i="2"/>
  <c r="BI196" i="2"/>
  <c r="BH196" i="2"/>
  <c r="BG196" i="2"/>
  <c r="BF196" i="2"/>
  <c r="T196" i="2"/>
  <c r="R196" i="2"/>
  <c r="P196" i="2"/>
  <c r="BI195" i="2"/>
  <c r="BH195" i="2"/>
  <c r="BG195" i="2"/>
  <c r="BF195" i="2"/>
  <c r="T195" i="2"/>
  <c r="R195" i="2"/>
  <c r="P195" i="2"/>
  <c r="BI194" i="2"/>
  <c r="BH194" i="2"/>
  <c r="BG194" i="2"/>
  <c r="BF194" i="2"/>
  <c r="T194" i="2"/>
  <c r="R194" i="2"/>
  <c r="P194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6" i="2"/>
  <c r="BH186" i="2"/>
  <c r="BG186" i="2"/>
  <c r="BF186" i="2"/>
  <c r="T186" i="2"/>
  <c r="R186" i="2"/>
  <c r="P186" i="2"/>
  <c r="BI184" i="2"/>
  <c r="BH184" i="2"/>
  <c r="BG184" i="2"/>
  <c r="BF184" i="2"/>
  <c r="T184" i="2"/>
  <c r="R184" i="2"/>
  <c r="P184" i="2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6" i="2"/>
  <c r="BH176" i="2"/>
  <c r="BG176" i="2"/>
  <c r="BF176" i="2"/>
  <c r="T176" i="2"/>
  <c r="T175" i="2"/>
  <c r="R176" i="2"/>
  <c r="R175" i="2"/>
  <c r="P176" i="2"/>
  <c r="P175" i="2"/>
  <c r="BI174" i="2"/>
  <c r="BH174" i="2"/>
  <c r="BG174" i="2"/>
  <c r="BF174" i="2"/>
  <c r="T174" i="2"/>
  <c r="R174" i="2"/>
  <c r="P174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7" i="2"/>
  <c r="BH167" i="2"/>
  <c r="BG167" i="2"/>
  <c r="BF167" i="2"/>
  <c r="T167" i="2"/>
  <c r="R167" i="2"/>
  <c r="P167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4" i="2"/>
  <c r="BH154" i="2"/>
  <c r="BG154" i="2"/>
  <c r="BF154" i="2"/>
  <c r="T154" i="2"/>
  <c r="R154" i="2"/>
  <c r="P154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8" i="2"/>
  <c r="BH148" i="2"/>
  <c r="BG148" i="2"/>
  <c r="BF148" i="2"/>
  <c r="T148" i="2"/>
  <c r="R148" i="2"/>
  <c r="P148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J139" i="2"/>
  <c r="J138" i="2"/>
  <c r="F138" i="2"/>
  <c r="F136" i="2"/>
  <c r="E134" i="2"/>
  <c r="BI123" i="2"/>
  <c r="BH123" i="2"/>
  <c r="BG123" i="2"/>
  <c r="BF123" i="2"/>
  <c r="BI122" i="2"/>
  <c r="BH122" i="2"/>
  <c r="BG122" i="2"/>
  <c r="BF122" i="2"/>
  <c r="BE122" i="2"/>
  <c r="BI121" i="2"/>
  <c r="BH121" i="2"/>
  <c r="BG121" i="2"/>
  <c r="BF121" i="2"/>
  <c r="BE121" i="2"/>
  <c r="BI120" i="2"/>
  <c r="BH120" i="2"/>
  <c r="BG120" i="2"/>
  <c r="BF120" i="2"/>
  <c r="BE120" i="2"/>
  <c r="BI119" i="2"/>
  <c r="BH119" i="2"/>
  <c r="BG119" i="2"/>
  <c r="BF119" i="2"/>
  <c r="BE119" i="2"/>
  <c r="BI118" i="2"/>
  <c r="BH118" i="2"/>
  <c r="BG118" i="2"/>
  <c r="BF118" i="2"/>
  <c r="BE118" i="2"/>
  <c r="J90" i="2"/>
  <c r="J89" i="2"/>
  <c r="F89" i="2"/>
  <c r="F87" i="2"/>
  <c r="E85" i="2"/>
  <c r="J16" i="2"/>
  <c r="E16" i="2"/>
  <c r="F139" i="2"/>
  <c r="J15" i="2"/>
  <c r="J10" i="2"/>
  <c r="J136" i="2"/>
  <c r="L90" i="1"/>
  <c r="AM90" i="1"/>
  <c r="AM89" i="1"/>
  <c r="L89" i="1"/>
  <c r="AM87" i="1"/>
  <c r="L87" i="1"/>
  <c r="L85" i="1"/>
  <c r="L84" i="1"/>
  <c r="BK301" i="2"/>
  <c r="J298" i="2"/>
  <c r="BK296" i="2"/>
  <c r="BK292" i="2"/>
  <c r="J289" i="2"/>
  <c r="BK287" i="2"/>
  <c r="BK283" i="2"/>
  <c r="J282" i="2"/>
  <c r="J280" i="2"/>
  <c r="J278" i="2"/>
  <c r="J275" i="2"/>
  <c r="BK267" i="2"/>
  <c r="BK266" i="2"/>
  <c r="BK264" i="2"/>
  <c r="BK263" i="2"/>
  <c r="J260" i="2"/>
  <c r="BK259" i="2"/>
  <c r="BK258" i="2"/>
  <c r="BK251" i="2"/>
  <c r="J250" i="2"/>
  <c r="J245" i="2"/>
  <c r="J244" i="2"/>
  <c r="BK243" i="2"/>
  <c r="J241" i="2"/>
  <c r="J240" i="2"/>
  <c r="BK239" i="2"/>
  <c r="BK234" i="2"/>
  <c r="BK232" i="2"/>
  <c r="BK230" i="2"/>
  <c r="J228" i="2"/>
  <c r="BK224" i="2"/>
  <c r="BK220" i="2"/>
  <c r="BK218" i="2"/>
  <c r="BK216" i="2"/>
  <c r="BK211" i="2"/>
  <c r="J209" i="2"/>
  <c r="BK203" i="2"/>
  <c r="J202" i="2"/>
  <c r="J195" i="2"/>
  <c r="J194" i="2"/>
  <c r="BK191" i="2"/>
  <c r="J189" i="2"/>
  <c r="BK188" i="2"/>
  <c r="J186" i="2"/>
  <c r="BK184" i="2"/>
  <c r="J182" i="2"/>
  <c r="J179" i="2"/>
  <c r="BK174" i="2"/>
  <c r="J170" i="2"/>
  <c r="J167" i="2"/>
  <c r="J165" i="2"/>
  <c r="J164" i="2"/>
  <c r="BK158" i="2"/>
  <c r="BK157" i="2"/>
  <c r="J156" i="2"/>
  <c r="J152" i="2"/>
  <c r="J150" i="2"/>
  <c r="BK148" i="2"/>
  <c r="J146" i="2"/>
  <c r="BK304" i="2"/>
  <c r="J302" i="2"/>
  <c r="J301" i="2"/>
  <c r="BK298" i="2"/>
  <c r="BK285" i="2"/>
  <c r="BK280" i="2"/>
  <c r="J273" i="2"/>
  <c r="J270" i="2"/>
  <c r="J266" i="2"/>
  <c r="BK265" i="2"/>
  <c r="J264" i="2"/>
  <c r="BK255" i="2"/>
  <c r="BK253" i="2"/>
  <c r="J252" i="2"/>
  <c r="BK249" i="2"/>
  <c r="BK247" i="2"/>
  <c r="J242" i="2"/>
  <c r="BK241" i="2"/>
  <c r="J238" i="2"/>
  <c r="BK236" i="2"/>
  <c r="J235" i="2"/>
  <c r="BK228" i="2"/>
  <c r="J226" i="2"/>
  <c r="BK223" i="2"/>
  <c r="BK222" i="2"/>
  <c r="BK221" i="2"/>
  <c r="J220" i="2"/>
  <c r="J219" i="2"/>
  <c r="J218" i="2"/>
  <c r="BK217" i="2"/>
  <c r="J215" i="2"/>
  <c r="BK214" i="2"/>
  <c r="J212" i="2"/>
  <c r="BK208" i="2"/>
  <c r="J207" i="2"/>
  <c r="BK205" i="2"/>
  <c r="BK204" i="2"/>
  <c r="J201" i="2"/>
  <c r="J198" i="2"/>
  <c r="BK197" i="2"/>
  <c r="J196" i="2"/>
  <c r="BK194" i="2"/>
  <c r="J193" i="2"/>
  <c r="J192" i="2"/>
  <c r="BK189" i="2"/>
  <c r="J188" i="2"/>
  <c r="J183" i="2"/>
  <c r="J181" i="2"/>
  <c r="J180" i="2"/>
  <c r="BK179" i="2"/>
  <c r="J176" i="2"/>
  <c r="BK165" i="2"/>
  <c r="BK160" i="2"/>
  <c r="J158" i="2"/>
  <c r="BK152" i="2"/>
  <c r="BK145" i="2"/>
  <c r="AS94" i="1"/>
  <c r="BK299" i="2"/>
  <c r="J296" i="2"/>
  <c r="BK294" i="2"/>
  <c r="BK291" i="2"/>
  <c r="J290" i="2"/>
  <c r="BK289" i="2"/>
  <c r="J287" i="2"/>
  <c r="J283" i="2"/>
  <c r="J277" i="2"/>
  <c r="BK275" i="2"/>
  <c r="BK273" i="2"/>
  <c r="J272" i="2"/>
  <c r="J268" i="2"/>
  <c r="J263" i="2"/>
  <c r="J261" i="2"/>
  <c r="J258" i="2"/>
  <c r="BK256" i="2"/>
  <c r="J255" i="2"/>
  <c r="J253" i="2"/>
  <c r="BK246" i="2"/>
  <c r="BK244" i="2"/>
  <c r="J243" i="2"/>
  <c r="BK242" i="2"/>
  <c r="J239" i="2"/>
  <c r="BK237" i="2"/>
  <c r="BK235" i="2"/>
  <c r="J234" i="2"/>
  <c r="J232" i="2"/>
  <c r="J230" i="2"/>
  <c r="BK229" i="2"/>
  <c r="BK225" i="2"/>
  <c r="J224" i="2"/>
  <c r="J222" i="2"/>
  <c r="BK219" i="2"/>
  <c r="J217" i="2"/>
  <c r="J216" i="2"/>
  <c r="J213" i="2"/>
  <c r="BK212" i="2"/>
  <c r="J211" i="2"/>
  <c r="BK210" i="2"/>
  <c r="BK209" i="2"/>
  <c r="BK206" i="2"/>
  <c r="J205" i="2"/>
  <c r="J203" i="2"/>
  <c r="BK202" i="2"/>
  <c r="BK199" i="2"/>
  <c r="J197" i="2"/>
  <c r="BK196" i="2"/>
  <c r="BK195" i="2"/>
  <c r="J191" i="2"/>
  <c r="BK186" i="2"/>
  <c r="BK181" i="2"/>
  <c r="BK180" i="2"/>
  <c r="BK176" i="2"/>
  <c r="J174" i="2"/>
  <c r="J172" i="2"/>
  <c r="BK171" i="2"/>
  <c r="BK170" i="2"/>
  <c r="J163" i="2"/>
  <c r="J161" i="2"/>
  <c r="J157" i="2"/>
  <c r="BK156" i="2"/>
  <c r="J154" i="2"/>
  <c r="J151" i="2"/>
  <c r="BK150" i="2"/>
  <c r="J148" i="2"/>
  <c r="BK146" i="2"/>
  <c r="J145" i="2"/>
  <c r="J304" i="2"/>
  <c r="BK302" i="2"/>
  <c r="J299" i="2"/>
  <c r="J294" i="2"/>
  <c r="J292" i="2"/>
  <c r="J291" i="2"/>
  <c r="BK290" i="2"/>
  <c r="J285" i="2"/>
  <c r="BK282" i="2"/>
  <c r="BK278" i="2"/>
  <c r="BK277" i="2"/>
  <c r="BK272" i="2"/>
  <c r="BK270" i="2"/>
  <c r="BK268" i="2"/>
  <c r="J267" i="2"/>
  <c r="J265" i="2"/>
  <c r="BK261" i="2"/>
  <c r="BK260" i="2"/>
  <c r="J259" i="2"/>
  <c r="J256" i="2"/>
  <c r="BK252" i="2"/>
  <c r="J251" i="2"/>
  <c r="BK250" i="2"/>
  <c r="J249" i="2"/>
  <c r="J247" i="2"/>
  <c r="J246" i="2"/>
  <c r="BK245" i="2"/>
  <c r="BK240" i="2"/>
  <c r="BK238" i="2"/>
  <c r="J237" i="2"/>
  <c r="J236" i="2"/>
  <c r="J229" i="2"/>
  <c r="BK226" i="2"/>
  <c r="J225" i="2"/>
  <c r="J223" i="2"/>
  <c r="J221" i="2"/>
  <c r="BK215" i="2"/>
  <c r="J214" i="2"/>
  <c r="BK213" i="2"/>
  <c r="J210" i="2"/>
  <c r="J208" i="2"/>
  <c r="BK207" i="2"/>
  <c r="J206" i="2"/>
  <c r="J204" i="2"/>
  <c r="BK201" i="2"/>
  <c r="J199" i="2"/>
  <c r="BK198" i="2"/>
  <c r="BK193" i="2"/>
  <c r="BK192" i="2"/>
  <c r="J184" i="2"/>
  <c r="BK183" i="2"/>
  <c r="BK182" i="2"/>
  <c r="BK172" i="2"/>
  <c r="J171" i="2"/>
  <c r="BK167" i="2"/>
  <c r="BK164" i="2"/>
  <c r="BK163" i="2"/>
  <c r="BK161" i="2"/>
  <c r="J160" i="2"/>
  <c r="BK154" i="2"/>
  <c r="BK151" i="2"/>
  <c r="P144" i="2" l="1"/>
  <c r="T144" i="2"/>
  <c r="T147" i="2"/>
  <c r="T162" i="2"/>
  <c r="T169" i="2"/>
  <c r="P178" i="2"/>
  <c r="BK187" i="2"/>
  <c r="J187" i="2"/>
  <c r="J103" i="2" s="1"/>
  <c r="T187" i="2"/>
  <c r="P200" i="2"/>
  <c r="BK227" i="2"/>
  <c r="J227" i="2" s="1"/>
  <c r="J105" i="2" s="1"/>
  <c r="T227" i="2"/>
  <c r="P233" i="2"/>
  <c r="BK248" i="2"/>
  <c r="J248" i="2"/>
  <c r="J108" i="2"/>
  <c r="R248" i="2"/>
  <c r="P254" i="2"/>
  <c r="BK257" i="2"/>
  <c r="J257" i="2"/>
  <c r="J110" i="2"/>
  <c r="R257" i="2"/>
  <c r="R262" i="2"/>
  <c r="P274" i="2"/>
  <c r="P295" i="2"/>
  <c r="BK144" i="2"/>
  <c r="J144" i="2"/>
  <c r="J96" i="2"/>
  <c r="BK147" i="2"/>
  <c r="J147" i="2" s="1"/>
  <c r="J97" i="2" s="1"/>
  <c r="R147" i="2"/>
  <c r="P162" i="2"/>
  <c r="BK169" i="2"/>
  <c r="J169" i="2"/>
  <c r="J99" i="2"/>
  <c r="R169" i="2"/>
  <c r="BK178" i="2"/>
  <c r="J178" i="2"/>
  <c r="J102" i="2"/>
  <c r="R178" i="2"/>
  <c r="P187" i="2"/>
  <c r="R187" i="2"/>
  <c r="T200" i="2"/>
  <c r="P227" i="2"/>
  <c r="BK233" i="2"/>
  <c r="J233" i="2"/>
  <c r="J107" i="2"/>
  <c r="T233" i="2"/>
  <c r="T248" i="2"/>
  <c r="T254" i="2"/>
  <c r="T257" i="2"/>
  <c r="P262" i="2"/>
  <c r="T262" i="2"/>
  <c r="R274" i="2"/>
  <c r="BK295" i="2"/>
  <c r="J295" i="2"/>
  <c r="J113" i="2" s="1"/>
  <c r="R295" i="2"/>
  <c r="R300" i="2"/>
  <c r="R144" i="2"/>
  <c r="P147" i="2"/>
  <c r="BK162" i="2"/>
  <c r="J162" i="2"/>
  <c r="J98" i="2"/>
  <c r="R162" i="2"/>
  <c r="P169" i="2"/>
  <c r="T178" i="2"/>
  <c r="BK200" i="2"/>
  <c r="J200" i="2" s="1"/>
  <c r="J104" i="2" s="1"/>
  <c r="R200" i="2"/>
  <c r="R227" i="2"/>
  <c r="R233" i="2"/>
  <c r="P248" i="2"/>
  <c r="BK254" i="2"/>
  <c r="J254" i="2"/>
  <c r="J109" i="2" s="1"/>
  <c r="R254" i="2"/>
  <c r="P257" i="2"/>
  <c r="BK262" i="2"/>
  <c r="J262" i="2" s="1"/>
  <c r="J111" i="2" s="1"/>
  <c r="BK274" i="2"/>
  <c r="J274" i="2"/>
  <c r="J112" i="2" s="1"/>
  <c r="T274" i="2"/>
  <c r="T295" i="2"/>
  <c r="BK300" i="2"/>
  <c r="J300" i="2" s="1"/>
  <c r="J114" i="2" s="1"/>
  <c r="P300" i="2"/>
  <c r="T300" i="2"/>
  <c r="F90" i="2"/>
  <c r="BE150" i="2"/>
  <c r="BE151" i="2"/>
  <c r="BE157" i="2"/>
  <c r="BE174" i="2"/>
  <c r="BE176" i="2"/>
  <c r="BE179" i="2"/>
  <c r="BE186" i="2"/>
  <c r="BE188" i="2"/>
  <c r="BE189" i="2"/>
  <c r="BE194" i="2"/>
  <c r="BE211" i="2"/>
  <c r="BE217" i="2"/>
  <c r="BE218" i="2"/>
  <c r="BE219" i="2"/>
  <c r="BE223" i="2"/>
  <c r="BE234" i="2"/>
  <c r="BE246" i="2"/>
  <c r="BE253" i="2"/>
  <c r="BE263" i="2"/>
  <c r="BE273" i="2"/>
  <c r="BE283" i="2"/>
  <c r="BE285" i="2"/>
  <c r="BE294" i="2"/>
  <c r="BE296" i="2"/>
  <c r="BE298" i="2"/>
  <c r="BE299" i="2"/>
  <c r="BE304" i="2"/>
  <c r="J87" i="2"/>
  <c r="BE158" i="2"/>
  <c r="BE164" i="2"/>
  <c r="BE165" i="2"/>
  <c r="BE182" i="2"/>
  <c r="BE183" i="2"/>
  <c r="BE192" i="2"/>
  <c r="BE193" i="2"/>
  <c r="BE201" i="2"/>
  <c r="BE203" i="2"/>
  <c r="BE207" i="2"/>
  <c r="BE215" i="2"/>
  <c r="BE220" i="2"/>
  <c r="BE226" i="2"/>
  <c r="BE239" i="2"/>
  <c r="BE240" i="2"/>
  <c r="BE247" i="2"/>
  <c r="BE249" i="2"/>
  <c r="BE250" i="2"/>
  <c r="BE251" i="2"/>
  <c r="BE259" i="2"/>
  <c r="BE264" i="2"/>
  <c r="BE265" i="2"/>
  <c r="BE266" i="2"/>
  <c r="BE270" i="2"/>
  <c r="BE278" i="2"/>
  <c r="BE301" i="2"/>
  <c r="BE146" i="2"/>
  <c r="BE154" i="2"/>
  <c r="BE156" i="2"/>
  <c r="BE161" i="2"/>
  <c r="BE163" i="2"/>
  <c r="BE167" i="2"/>
  <c r="BE170" i="2"/>
  <c r="BE172" i="2"/>
  <c r="BE181" i="2"/>
  <c r="BE184" i="2"/>
  <c r="BE191" i="2"/>
  <c r="BE195" i="2"/>
  <c r="BE198" i="2"/>
  <c r="BE210" i="2"/>
  <c r="BE224" i="2"/>
  <c r="BE229" i="2"/>
  <c r="BE230" i="2"/>
  <c r="BE232" i="2"/>
  <c r="BE238" i="2"/>
  <c r="BE242" i="2"/>
  <c r="BE244" i="2"/>
  <c r="BE256" i="2"/>
  <c r="BE258" i="2"/>
  <c r="BE260" i="2"/>
  <c r="BE261" i="2"/>
  <c r="BE267" i="2"/>
  <c r="BE268" i="2"/>
  <c r="BE277" i="2"/>
  <c r="BE282" i="2"/>
  <c r="BE287" i="2"/>
  <c r="BE291" i="2"/>
  <c r="BE292" i="2"/>
  <c r="BE145" i="2"/>
  <c r="BE148" i="2"/>
  <c r="BE152" i="2"/>
  <c r="BE160" i="2"/>
  <c r="BE171" i="2"/>
  <c r="BE180" i="2"/>
  <c r="BE196" i="2"/>
  <c r="BE197" i="2"/>
  <c r="BE199" i="2"/>
  <c r="BE202" i="2"/>
  <c r="BE204" i="2"/>
  <c r="BE205" i="2"/>
  <c r="BE206" i="2"/>
  <c r="BE208" i="2"/>
  <c r="BE209" i="2"/>
  <c r="BE212" i="2"/>
  <c r="BE213" i="2"/>
  <c r="BE214" i="2"/>
  <c r="BE216" i="2"/>
  <c r="BE221" i="2"/>
  <c r="BE222" i="2"/>
  <c r="BE225" i="2"/>
  <c r="BE228" i="2"/>
  <c r="BE235" i="2"/>
  <c r="BE236" i="2"/>
  <c r="BE237" i="2"/>
  <c r="BE241" i="2"/>
  <c r="BE243" i="2"/>
  <c r="BE245" i="2"/>
  <c r="BE252" i="2"/>
  <c r="BE255" i="2"/>
  <c r="BE272" i="2"/>
  <c r="BE275" i="2"/>
  <c r="BE280" i="2"/>
  <c r="BE289" i="2"/>
  <c r="BE290" i="2"/>
  <c r="BE302" i="2"/>
  <c r="BK175" i="2"/>
  <c r="J175" i="2"/>
  <c r="J100" i="2"/>
  <c r="BK231" i="2"/>
  <c r="J231" i="2" s="1"/>
  <c r="J106" i="2" s="1"/>
  <c r="F36" i="2"/>
  <c r="BC95" i="1"/>
  <c r="BC94" i="1" s="1"/>
  <c r="AY94" i="1" s="1"/>
  <c r="J34" i="2"/>
  <c r="AW95" i="1" s="1"/>
  <c r="F35" i="2"/>
  <c r="BB95" i="1" s="1"/>
  <c r="BB94" i="1" s="1"/>
  <c r="W31" i="1" s="1"/>
  <c r="F34" i="2"/>
  <c r="BA95" i="1" s="1"/>
  <c r="BA94" i="1" s="1"/>
  <c r="AW94" i="1" s="1"/>
  <c r="AK30" i="1" s="1"/>
  <c r="F37" i="2"/>
  <c r="BD95" i="1"/>
  <c r="BD94" i="1"/>
  <c r="W33" i="1" s="1"/>
  <c r="P177" i="2" l="1"/>
  <c r="T143" i="2"/>
  <c r="T177" i="2"/>
  <c r="P143" i="2"/>
  <c r="P142" i="2"/>
  <c r="AU95" i="1"/>
  <c r="AU94" i="1" s="1"/>
  <c r="R143" i="2"/>
  <c r="R177" i="2"/>
  <c r="BK143" i="2"/>
  <c r="J143" i="2"/>
  <c r="J95" i="2" s="1"/>
  <c r="BK177" i="2"/>
  <c r="J177" i="2"/>
  <c r="J101" i="2"/>
  <c r="W32" i="1"/>
  <c r="AX94" i="1"/>
  <c r="W30" i="1"/>
  <c r="R142" i="2" l="1"/>
  <c r="T142" i="2"/>
  <c r="BK142" i="2"/>
  <c r="J142" i="2" s="1"/>
  <c r="J94" i="2" s="1"/>
  <c r="J28" i="2" l="1"/>
  <c r="J117" i="2" l="1"/>
  <c r="J29" i="2" s="1"/>
  <c r="J30" i="2" s="1"/>
  <c r="AG95" i="1" s="1"/>
  <c r="BE123" i="2" l="1"/>
  <c r="F33" i="2"/>
  <c r="AZ95" i="1" s="1"/>
  <c r="AZ94" i="1" s="1"/>
  <c r="W29" i="1" s="1"/>
  <c r="AG94" i="1"/>
  <c r="J125" i="2"/>
  <c r="AV94" i="1" l="1"/>
  <c r="AK29" i="1" s="1"/>
  <c r="AK26" i="1"/>
  <c r="J33" i="2"/>
  <c r="AV95" i="1" s="1"/>
  <c r="AT95" i="1" s="1"/>
  <c r="J39" i="2" l="1"/>
  <c r="AK35" i="1"/>
  <c r="AN95" i="1"/>
  <c r="AT94" i="1"/>
  <c r="AN94" i="1" l="1"/>
</calcChain>
</file>

<file path=xl/sharedStrings.xml><?xml version="1.0" encoding="utf-8"?>
<sst xmlns="http://schemas.openxmlformats.org/spreadsheetml/2006/main" count="2325" uniqueCount="685">
  <si>
    <t>Export Komplet</t>
  </si>
  <si>
    <t/>
  </si>
  <si>
    <t>2.0</t>
  </si>
  <si>
    <t>ZAMOK</t>
  </si>
  <si>
    <t>False</t>
  </si>
  <si>
    <t>{aa32e193-0f88-476f-8fa0-52c7b5866173}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</si>
  <si>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</si>
  <si>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</si>
  <si>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</si>
  <si>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</si>
  <si>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</si>
  <si>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</si>
  <si>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</si>
  <si>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</si>
  <si>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</si>
  <si>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</si>
  <si>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</si>
  <si>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hygienických zařízení na pracovišti v Ostravě</t>
  </si>
  <si>
    <t>KSO:</t>
  </si>
  <si>
    <t>CC-CZ:</t>
  </si>
  <si>
    <t>Místo:</t>
  </si>
  <si>
    <t>Ostrava</t>
  </si>
  <si>
    <t>Datum:</t>
  </si>
  <si>
    <t>3. 8. 2020</t>
  </si>
  <si>
    <t>Zadavatel:</t>
  </si>
  <si>
    <t>IČ:</t>
  </si>
  <si>
    <t>KHS MSK Ostrava</t>
  </si>
  <si>
    <t>DIČ:</t>
  </si>
  <si>
    <t>Uchazeč:</t>
  </si>
  <si>
    <t>Vyplň údaj</t>
  </si>
  <si>
    <t>Projektant:</t>
  </si>
  <si>
    <t>Ing.Jan Neuwirt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</si>
  <si>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</si>
  <si>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</si>
  <si>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</si>
  <si>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</si>
  <si>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</si>
  <si>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</si>
  <si>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</si>
  <si>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</si>
  <si>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</si>
  <si>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</si>
  <si>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</si>
  <si>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</si>
  <si>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</si>
  <si>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</si>
  <si>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</si>
  <si>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</si>
  <si>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</si>
  <si>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</si>
  <si>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</si>
  <si>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</si>
  <si>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</si>
  <si>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</si>
  <si>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</si>
  <si>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</si>
  <si>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</si>
  <si>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</si>
  <si>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</si>
  <si>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</si>
  <si>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</si>
  <si>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</si>
  <si>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</si>
  <si>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</si>
  <si>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</si>
  <si>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</si>
  <si>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</si>
  <si>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</si>
  <si>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</si>
  <si>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</si>
  <si>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</si>
  <si>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</si>
  <si>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</si>
  <si>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</si>
  <si>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</si>
  <si>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</si>
  <si>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</si>
  <si>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</si>
  <si>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</si>
  <si>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</si>
  <si>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###NOINSERT###</t>
  </si>
  <si>
    <t>2</t>
  </si>
  <si>
    <t>KRYCÍ LIST SOUPISU PRACÍ</t>
  </si>
  <si>
    <t>Náklady z rozpočtu</t>
  </si>
  <si>
    <t>Ostatní náklady</t>
  </si>
  <si>
    <t>REKAPITULACE ČLENĚNÍ SOUPISU PRACÍ</t>
  </si>
  <si>
    <t>Kód dílu - Popis</t>
  </si>
  <si>
    <t>Cena celkem [CZK]</t>
  </si>
  <si>
    <t>1) 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</si>
  <si>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</si>
  <si>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</si>
  <si>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</si>
  <si>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</si>
  <si>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</si>
  <si>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</si>
  <si>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</si>
  <si>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</si>
  <si>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</si>
  <si>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</si>
  <si>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</si>
  <si>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726 - Zdravotechnika - předstěnové instalace</t>
  </si>
  <si>
    <t xml:space="preserve">    735 - Ústřední vytápění - otopná tělesa</t>
  </si>
  <si>
    <t xml:space="preserve">    741 - Elektroinstalace - silnoproud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</si>
  <si>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</si>
  <si>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</si>
  <si>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</si>
  <si>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</si>
  <si>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</si>
  <si>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</si>
  <si>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</si>
  <si>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</si>
  <si>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</si>
  <si>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</si>
  <si>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</si>
  <si>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</si>
  <si>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</si>
  <si>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Doprava</t>
  </si>
  <si>
    <t>Kompletační činnost</t>
  </si>
  <si>
    <t>KOMPLETACNA</t>
  </si>
  <si>
    <t>Celkové náklady za stavbu 1) + 2)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</si>
  <si>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</si>
  <si>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</si>
  <si>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</si>
  <si>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</si>
  <si>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</si>
  <si>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</si>
  <si>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</si>
  <si>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</si>
  <si>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</si>
  <si>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</si>
  <si>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</si>
  <si>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</si>
  <si>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</si>
  <si>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</si>
  <si>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</si>
  <si>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</si>
  <si>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</si>
  <si>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</si>
  <si>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</si>
  <si>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342272215</t>
  </si>
  <si>
    <t>Příčka z pórobetonových hladkých tvárnic na tenkovrstvou maltu tl 75 mm</t>
  </si>
  <si>
    <t>m2</t>
  </si>
  <si>
    <t>4</t>
  </si>
  <si>
    <t>-1995980754</t>
  </si>
  <si>
    <t>342291121</t>
  </si>
  <si>
    <t>Ukotvení příček k cihelným konstrukcím plochými kotvami</t>
  </si>
  <si>
    <t>m</t>
  </si>
  <si>
    <t>254700958</t>
  </si>
  <si>
    <t>6</t>
  </si>
  <si>
    <t>Úpravy povrchů, podlahy a osazování výplní</t>
  </si>
  <si>
    <t>611131121</t>
  </si>
  <si>
    <t>Penetrační disperzní nátěr vnitřních stropů nanášený ručně</t>
  </si>
  <si>
    <t>1146331920</t>
  </si>
  <si>
    <t>VV</t>
  </si>
  <si>
    <t>7,56+2*0,35*2,57</t>
  </si>
  <si>
    <t>611142001</t>
  </si>
  <si>
    <t>Potažení vnitřních stropů sklovláknitým pletivem vtlačeným do tenkovrstvé hmoty</t>
  </si>
  <si>
    <t>1402989407</t>
  </si>
  <si>
    <t>5</t>
  </si>
  <si>
    <t>611311131</t>
  </si>
  <si>
    <t>Potažení vnitřních rovných stropů vápenným štukem tloušťky do 3 mm</t>
  </si>
  <si>
    <t>-21587452</t>
  </si>
  <si>
    <t>612131121</t>
  </si>
  <si>
    <t>Penetrační disperzní nátěr vnitřních stěn nanášený ručně</t>
  </si>
  <si>
    <t>-1463912767</t>
  </si>
  <si>
    <t>1,1*2*(2,75+2,57)+1,84</t>
  </si>
  <si>
    <t>7</t>
  </si>
  <si>
    <t>612135001</t>
  </si>
  <si>
    <t>Vyrovnání podkladu vnitřních stěn maltou vápenocementovou tl do 10 mm</t>
  </si>
  <si>
    <t>86344549</t>
  </si>
  <si>
    <t>12,7+1,6</t>
  </si>
  <si>
    <t>8</t>
  </si>
  <si>
    <t>612142001</t>
  </si>
  <si>
    <t>Potažení vnitřních stěn sklovláknitým pletivem vtlačeným do tenkovrstvé hmoty</t>
  </si>
  <si>
    <t>942013571</t>
  </si>
  <si>
    <t>9</t>
  </si>
  <si>
    <t>612311131</t>
  </si>
  <si>
    <t>Potažení vnitřních stěn vápenným štukem tloušťky do 3 mm</t>
  </si>
  <si>
    <t>-1796925047</t>
  </si>
  <si>
    <t>10</t>
  </si>
  <si>
    <t>619995001</t>
  </si>
  <si>
    <t>Začištění omítek kolem oken, dveří, podlah nebo obkladů</t>
  </si>
  <si>
    <t>191645644</t>
  </si>
  <si>
    <t>2*(2,75+2,57)</t>
  </si>
  <si>
    <t>11</t>
  </si>
  <si>
    <t>642944121</t>
  </si>
  <si>
    <t>Osazování ocelových zárubní dodatečné pl do 2,5 m2</t>
  </si>
  <si>
    <t>kus</t>
  </si>
  <si>
    <t>1568472917</t>
  </si>
  <si>
    <t>12</t>
  </si>
  <si>
    <t>M</t>
  </si>
  <si>
    <t>55331384</t>
  </si>
  <si>
    <t>zárubeň ocelová pro běžné zdění a pórobeton 150 levá/pravá 800</t>
  </si>
  <si>
    <t>-210405565</t>
  </si>
  <si>
    <t>Ostatní konstrukce a práce, bourání</t>
  </si>
  <si>
    <t>13</t>
  </si>
  <si>
    <t>949101111</t>
  </si>
  <si>
    <t>Lešení pomocné pro objekty pozemních staveb s lešeňovou podlahou v do 1,9 m zatížení do 150 kg/m2</t>
  </si>
  <si>
    <t>2137027770</t>
  </si>
  <si>
    <t>14</t>
  </si>
  <si>
    <t>952901111</t>
  </si>
  <si>
    <t>Vyčištění budov bytové a občanské výstavby při výšce podlaží do 4 m</t>
  </si>
  <si>
    <t>11437554</t>
  </si>
  <si>
    <t>962031133</t>
  </si>
  <si>
    <t>Bourání příček z cihel pálených na MVC tl do 150 mm</t>
  </si>
  <si>
    <t>63524</t>
  </si>
  <si>
    <t>5,34+2,64</t>
  </si>
  <si>
    <t>16</t>
  </si>
  <si>
    <t>968072455</t>
  </si>
  <si>
    <t>Vybourání kovových dveřních zárubní pl do 2 m2</t>
  </si>
  <si>
    <t>-765103509</t>
  </si>
  <si>
    <t>1,2+1,6</t>
  </si>
  <si>
    <t>997</t>
  </si>
  <si>
    <t>Přesun sutě</t>
  </si>
  <si>
    <t>17</t>
  </si>
  <si>
    <t>997013211</t>
  </si>
  <si>
    <t>Vnitrostaveništní doprava suti a vybouraných hmot pro budovy v do 6 m ručně</t>
  </si>
  <si>
    <t>t</t>
  </si>
  <si>
    <t>-833353067</t>
  </si>
  <si>
    <t>18</t>
  </si>
  <si>
    <t>997013501</t>
  </si>
  <si>
    <t>Odvoz suti a vybouraných hmot na skládku nebo meziskládku do 1 km se složením</t>
  </si>
  <si>
    <t>1498340464</t>
  </si>
  <si>
    <t>19</t>
  </si>
  <si>
    <t>997013509</t>
  </si>
  <si>
    <t>Příplatek k odvozu suti a vybouraných hmot na skládku ZKD 1 km přes 1 km</t>
  </si>
  <si>
    <t>-780468224</t>
  </si>
  <si>
    <t>5,368*20 'Přepočtené koeficientem množství</t>
  </si>
  <si>
    <t>20</t>
  </si>
  <si>
    <t>997013631</t>
  </si>
  <si>
    <t>Poplatek za uložení na skládce (skládkovné) stavebního odpadu směsného kód odpadu 17 09 04</t>
  </si>
  <si>
    <t>-2093948313</t>
  </si>
  <si>
    <t>998</t>
  </si>
  <si>
    <t>Přesun hmot</t>
  </si>
  <si>
    <t>998018001</t>
  </si>
  <si>
    <t>Přesun hmot ruční pro budovy v do 6 m</t>
  </si>
  <si>
    <t>-1218022118</t>
  </si>
  <si>
    <t>PSV</t>
  </si>
  <si>
    <t>Práce a dodávky PSV</t>
  </si>
  <si>
    <t>721</t>
  </si>
  <si>
    <t>Zdravotechnika - vnitřní kanalizace</t>
  </si>
  <si>
    <t>22</t>
  </si>
  <si>
    <t>721000111</t>
  </si>
  <si>
    <t>Zednická výpomoc pro provedení kanalizace</t>
  </si>
  <si>
    <t>komplet</t>
  </si>
  <si>
    <t>1910999991</t>
  </si>
  <si>
    <t>23</t>
  </si>
  <si>
    <t>721174043</t>
  </si>
  <si>
    <t>Potrubí kanalizační z PP připojovací DN 50</t>
  </si>
  <si>
    <t>-638635478</t>
  </si>
  <si>
    <t>24</t>
  </si>
  <si>
    <t>721174045</t>
  </si>
  <si>
    <t>Potrubí kanalizační z PP připojovací DN 110</t>
  </si>
  <si>
    <t>127498078</t>
  </si>
  <si>
    <t>25</t>
  </si>
  <si>
    <t>721194104</t>
  </si>
  <si>
    <t>Vyvedení a upevnění odpadních výpustek DN 40</t>
  </si>
  <si>
    <t>-2099455410</t>
  </si>
  <si>
    <t>26</t>
  </si>
  <si>
    <t>721194109</t>
  </si>
  <si>
    <t>Vyvedení a upevnění odpadních výpustek DN 100</t>
  </si>
  <si>
    <t>-263738526</t>
  </si>
  <si>
    <t>27</t>
  </si>
  <si>
    <t>721290111</t>
  </si>
  <si>
    <t>Zkouška těsnosti potrubí kanalizace vodou do DN 125</t>
  </si>
  <si>
    <t>889736379</t>
  </si>
  <si>
    <t>1,300+1,9</t>
  </si>
  <si>
    <t>28</t>
  </si>
  <si>
    <t>998721201</t>
  </si>
  <si>
    <t>Přesun hmot procentní pro vnitřní kanalizace v objektech v do 6 m</t>
  </si>
  <si>
    <t>%</t>
  </si>
  <si>
    <t>72504139</t>
  </si>
  <si>
    <t>722</t>
  </si>
  <si>
    <t>Zdravotechnika - vnitřní vodovod</t>
  </si>
  <si>
    <t>29</t>
  </si>
  <si>
    <t>722000111</t>
  </si>
  <si>
    <t>Zednická výpomoc pro provedení rozvodů vody</t>
  </si>
  <si>
    <t>756636675</t>
  </si>
  <si>
    <t>30</t>
  </si>
  <si>
    <t>722174001</t>
  </si>
  <si>
    <t>Potrubí vodovodní plastové PPR svar polyfuze PN 16 D 16 x 2,2 mm</t>
  </si>
  <si>
    <t>-17606798</t>
  </si>
  <si>
    <t>1,2*2+1,7</t>
  </si>
  <si>
    <t>31</t>
  </si>
  <si>
    <t>722179191</t>
  </si>
  <si>
    <t>Příplatek k rozvodu vody z plastů za malý rozsah prací na zakázce do 20 m</t>
  </si>
  <si>
    <t>soubor</t>
  </si>
  <si>
    <t>-429539251</t>
  </si>
  <si>
    <t>32</t>
  </si>
  <si>
    <t>722179192</t>
  </si>
  <si>
    <t>Příplatek k rozvodu vody z plastů za potrubí do D 32 mm do 15 svarů</t>
  </si>
  <si>
    <t>-686475019</t>
  </si>
  <si>
    <t>33</t>
  </si>
  <si>
    <t>722181211</t>
  </si>
  <si>
    <t>Ochrana vodovodního potrubí přilepenými termoizolačními trubicemi z PE tl do 6 mm DN do 22 mm</t>
  </si>
  <si>
    <t>2176446</t>
  </si>
  <si>
    <t>34</t>
  </si>
  <si>
    <t>722190401</t>
  </si>
  <si>
    <t>Vyvedení a upevnění výpustku do DN 25</t>
  </si>
  <si>
    <t>756041908</t>
  </si>
  <si>
    <t>35</t>
  </si>
  <si>
    <t>722220151</t>
  </si>
  <si>
    <t>Nástěnka závitová plastová PPR PN 20 DN 16 x G 1/2</t>
  </si>
  <si>
    <t>-142793472</t>
  </si>
  <si>
    <t>36</t>
  </si>
  <si>
    <t>722240101</t>
  </si>
  <si>
    <t>Ventily plastové PPR přímé DN 20</t>
  </si>
  <si>
    <t>943193108</t>
  </si>
  <si>
    <t>37</t>
  </si>
  <si>
    <t>722290226</t>
  </si>
  <si>
    <t>Zkouška těsnosti vodovodního potrubí závitového do DN 50</t>
  </si>
  <si>
    <t>-465604711</t>
  </si>
  <si>
    <t>38</t>
  </si>
  <si>
    <t>722290234</t>
  </si>
  <si>
    <t>Proplach a dezinfekce vodovodního potrubí do DN 80</t>
  </si>
  <si>
    <t>1041965943</t>
  </si>
  <si>
    <t>39</t>
  </si>
  <si>
    <t>998722201</t>
  </si>
  <si>
    <t>Přesun hmot procentní pro vnitřní vodovod v objektech v do 6 m</t>
  </si>
  <si>
    <t>-1496340231</t>
  </si>
  <si>
    <t>725</t>
  </si>
  <si>
    <t>Zdravotechnika - zařizovací předměty</t>
  </si>
  <si>
    <t>40</t>
  </si>
  <si>
    <t>725110814</t>
  </si>
  <si>
    <t>Demontáž klozetu Kombi, odsávací</t>
  </si>
  <si>
    <t>940963398</t>
  </si>
  <si>
    <t>41</t>
  </si>
  <si>
    <t>725112022</t>
  </si>
  <si>
    <t>Klozet keramický závěsný na nosné stěny s hlubokým splachováním odpad vodorovný</t>
  </si>
  <si>
    <t>166762673</t>
  </si>
  <si>
    <t>42</t>
  </si>
  <si>
    <t>725210821</t>
  </si>
  <si>
    <t>Demontáž umyvadel bez výtokových armatur</t>
  </si>
  <si>
    <t>-496594216</t>
  </si>
  <si>
    <t>43</t>
  </si>
  <si>
    <t>725211703</t>
  </si>
  <si>
    <t>Umývátko keramické bílé stěnové šířky 450 mm připevněné na stěnu šrouby</t>
  </si>
  <si>
    <t>-295203341</t>
  </si>
  <si>
    <t>44</t>
  </si>
  <si>
    <t>725291631</t>
  </si>
  <si>
    <t>Doplňky zařízení koupelen a záchodů nerezové zásobník papírových ručníků</t>
  </si>
  <si>
    <t>200708409</t>
  </si>
  <si>
    <t>45</t>
  </si>
  <si>
    <t>7252916410</t>
  </si>
  <si>
    <t>Doplňky zařízení koupelen a záchodů nerezové madlo délky 600mm</t>
  </si>
  <si>
    <t>-871319152</t>
  </si>
  <si>
    <t>46</t>
  </si>
  <si>
    <t>7252916411</t>
  </si>
  <si>
    <t>Doplňky zařízení koupelen a záchodů nerezové madlo délky 500mm</t>
  </si>
  <si>
    <t>5104497</t>
  </si>
  <si>
    <t>47</t>
  </si>
  <si>
    <t>7252916412</t>
  </si>
  <si>
    <t>Doplňky zařízení koupelen a záchodů nerezové madlo sklopné</t>
  </si>
  <si>
    <t>-1516791429</t>
  </si>
  <si>
    <t>48</t>
  </si>
  <si>
    <t>7252916413</t>
  </si>
  <si>
    <t>Doplňky zařízení koupelen a záchodů nerezový držák toaletního papíru</t>
  </si>
  <si>
    <t>-144418820</t>
  </si>
  <si>
    <t>49</t>
  </si>
  <si>
    <t>7252916414</t>
  </si>
  <si>
    <t>Doplňky zařízení koupelen a záchodů nerezový nástěnný dávkovač tekutého mýdla</t>
  </si>
  <si>
    <t>-503929010</t>
  </si>
  <si>
    <t>50</t>
  </si>
  <si>
    <t>7252916415</t>
  </si>
  <si>
    <t>Doplňky zařízení koupelen a záchodů nerezový odpadkový koš</t>
  </si>
  <si>
    <t>-594644922</t>
  </si>
  <si>
    <t>51</t>
  </si>
  <si>
    <t>7252916416</t>
  </si>
  <si>
    <t>Doplňky zařízení koupelen sklopné zrcadlo</t>
  </si>
  <si>
    <t>-929173345</t>
  </si>
  <si>
    <t>52</t>
  </si>
  <si>
    <t>7252916417</t>
  </si>
  <si>
    <t>Doplňky zařízení koupelen háčky na oblečení</t>
  </si>
  <si>
    <t>-1589674302</t>
  </si>
  <si>
    <t>53</t>
  </si>
  <si>
    <t>7252916418</t>
  </si>
  <si>
    <t>Doplňky zařízení koupelen nerezová WC sada</t>
  </si>
  <si>
    <t>-1718103779</t>
  </si>
  <si>
    <t>54</t>
  </si>
  <si>
    <t>7252916419</t>
  </si>
  <si>
    <t>Doplňky zařízení koupelen zrcadlo</t>
  </si>
  <si>
    <t>1369454677</t>
  </si>
  <si>
    <t>55</t>
  </si>
  <si>
    <t>7252916420</t>
  </si>
  <si>
    <t>Doplňky zařízení koupelen - polička</t>
  </si>
  <si>
    <t>1015468184</t>
  </si>
  <si>
    <t>56</t>
  </si>
  <si>
    <t>725330820</t>
  </si>
  <si>
    <t>Demontáž výlevka diturvitová</t>
  </si>
  <si>
    <t>186732741</t>
  </si>
  <si>
    <t>57</t>
  </si>
  <si>
    <t>725820801</t>
  </si>
  <si>
    <t>Demontáž baterie nástěnné do G 3 / 4</t>
  </si>
  <si>
    <t>-849600523</t>
  </si>
  <si>
    <t>58</t>
  </si>
  <si>
    <t>725822613</t>
  </si>
  <si>
    <t>Baterie umyvadlová stojánková páková s výpustí</t>
  </si>
  <si>
    <t>1975536311</t>
  </si>
  <si>
    <t>59</t>
  </si>
  <si>
    <t>725851325</t>
  </si>
  <si>
    <t>Ventil odpadní umyvadlový bez přepadu G 5/4</t>
  </si>
  <si>
    <t>-954251236</t>
  </si>
  <si>
    <t>60</t>
  </si>
  <si>
    <t>725861101</t>
  </si>
  <si>
    <t>Zápachová uzávěrka pro umyvadla DN 32</t>
  </si>
  <si>
    <t>747881294</t>
  </si>
  <si>
    <t>61</t>
  </si>
  <si>
    <t>7259908111</t>
  </si>
  <si>
    <t>Demontáž zrcadla</t>
  </si>
  <si>
    <t>1119922671</t>
  </si>
  <si>
    <t>62</t>
  </si>
  <si>
    <t>7259908113</t>
  </si>
  <si>
    <t>Demontáž zásobníku na toaletní papír</t>
  </si>
  <si>
    <t>-3828037</t>
  </si>
  <si>
    <t>63</t>
  </si>
  <si>
    <t>7259908114</t>
  </si>
  <si>
    <t>Demontáž zásobníku na papírové ručníky</t>
  </si>
  <si>
    <t>2083150308</t>
  </si>
  <si>
    <t>64</t>
  </si>
  <si>
    <t>7259908115</t>
  </si>
  <si>
    <t>Demontáž dávkovače mýdla nástěnného</t>
  </si>
  <si>
    <t>1773918647</t>
  </si>
  <si>
    <t>65</t>
  </si>
  <si>
    <t>998725201</t>
  </si>
  <si>
    <t>Přesun hmot procentní pro zařizovací předměty v objektech v do 6 m</t>
  </si>
  <si>
    <t>-1993156081</t>
  </si>
  <si>
    <t>726</t>
  </si>
  <si>
    <t>Zdravotechnika - předstěnové instalace</t>
  </si>
  <si>
    <t>66</t>
  </si>
  <si>
    <t>726131041</t>
  </si>
  <si>
    <t>Instalační předstěna - klozet závěsný v 1120 mm s ovládáním zepředu do lehkých stěn s kovovou kcí</t>
  </si>
  <si>
    <t>964410756</t>
  </si>
  <si>
    <t>67</t>
  </si>
  <si>
    <t>726191001</t>
  </si>
  <si>
    <t>Zvukoizolační souprava pro klozet a bidet</t>
  </si>
  <si>
    <t>-279570077</t>
  </si>
  <si>
    <t>68</t>
  </si>
  <si>
    <t>998726211</t>
  </si>
  <si>
    <t>Přesun hmot procentní pro instalační prefabrikáty v objektech v do 6 m</t>
  </si>
  <si>
    <t>1498988795</t>
  </si>
  <si>
    <t>735</t>
  </si>
  <si>
    <t>Ústřední vytápění - otopná tělesa</t>
  </si>
  <si>
    <t>69</t>
  </si>
  <si>
    <t>7351109111</t>
  </si>
  <si>
    <t>Repase stávající radiátoru dle popisu v PD</t>
  </si>
  <si>
    <t>1299183536</t>
  </si>
  <si>
    <t>741</t>
  </si>
  <si>
    <t>Elektroinstalace - silnoproud</t>
  </si>
  <si>
    <t>70</t>
  </si>
  <si>
    <t>741-1</t>
  </si>
  <si>
    <t xml:space="preserve">D2 - Přisazené svítidlo LED, teplota chromatičnosti 4000K,14W/1530lm, IP44, třída izolace II, IK07. </t>
  </si>
  <si>
    <t>-5094313</t>
  </si>
  <si>
    <t>71</t>
  </si>
  <si>
    <t>741-2</t>
  </si>
  <si>
    <t>NB2 - Svítidlo nouzové přisazené, krytí IP20, optika prostor, autonomnost 1h</t>
  </si>
  <si>
    <t>-1185344336</t>
  </si>
  <si>
    <t>72</t>
  </si>
  <si>
    <t>741-3</t>
  </si>
  <si>
    <t>Signalizační a akustický panel, včetně přístrojových krabic,  trafa, tahového a resetovacího tlačítka, příslušenství, montáž,zapojení a ukončení vodičů.</t>
  </si>
  <si>
    <t>-1144127494</t>
  </si>
  <si>
    <t>73</t>
  </si>
  <si>
    <t>741-4</t>
  </si>
  <si>
    <t>Pohybové čidlo 360° vhodné pro spínání LED, IP20, včetně přístrojové krabice, montáž,zapojení a ukončení vodičů.</t>
  </si>
  <si>
    <t>281186070</t>
  </si>
  <si>
    <t>74</t>
  </si>
  <si>
    <t>741-5</t>
  </si>
  <si>
    <t>Kabel J-Y(ST)Y 4x0,8  mm2</t>
  </si>
  <si>
    <t>-304353664</t>
  </si>
  <si>
    <t>75</t>
  </si>
  <si>
    <t>741-6</t>
  </si>
  <si>
    <t>Kabel CYKY 3x1,5</t>
  </si>
  <si>
    <t>15275552</t>
  </si>
  <si>
    <t>76</t>
  </si>
  <si>
    <t>741-7</t>
  </si>
  <si>
    <t xml:space="preserve">Vodič H07V-K 6 </t>
  </si>
  <si>
    <t>1317827792</t>
  </si>
  <si>
    <t>77</t>
  </si>
  <si>
    <t>741-8</t>
  </si>
  <si>
    <t>Instalační lišta hranatá,bílá z PVC 40x40mm, upevňovací a spojovací materiál, montáž.</t>
  </si>
  <si>
    <t>1081800494</t>
  </si>
  <si>
    <t>78</t>
  </si>
  <si>
    <t>741-9</t>
  </si>
  <si>
    <t>Instalační krabice odbočná s víčkem (d=103mm,h=50mm), včetně vnitřních svorkovnic, zapuštěná, montáž,zapojení a ukončení vodičů.</t>
  </si>
  <si>
    <t>-1174508049</t>
  </si>
  <si>
    <t>79</t>
  </si>
  <si>
    <t>741-10</t>
  </si>
  <si>
    <t>Instalační krabice odbočná s víčkem (d=73mm,h=42mm), včetně vnitřních svorkovnic, zapuštěná, montáž,zapojení a ukončení vodičů.</t>
  </si>
  <si>
    <t>999444377</t>
  </si>
  <si>
    <t>80</t>
  </si>
  <si>
    <t>741-11</t>
  </si>
  <si>
    <t>"Úpravy ve stávajícím rozvaděči:
- Doplnění 2 nových kabelových vývodů
- Jistič + proudový chránič B10A/2/003 - typ A
- podružný materiál, příslušenství, montážní práce"</t>
  </si>
  <si>
    <t>-1052962704</t>
  </si>
  <si>
    <t>81</t>
  </si>
  <si>
    <t>741-12</t>
  </si>
  <si>
    <t>Kompletační a koordinační činnost - cena obsahuje kompletaci zařízení a jeho odzkoušení s vazbou na ostatní profese, včetně vzájemné koordinace během výstavby, dopravu materiálu, koordinaci na stavbě, účast na KD, apod.</t>
  </si>
  <si>
    <t>1083365934</t>
  </si>
  <si>
    <t>82</t>
  </si>
  <si>
    <t>741-13</t>
  </si>
  <si>
    <t>Připojení zařízení, oživení, funkční zkoušky, zaškolení obsluhy</t>
  </si>
  <si>
    <t>hod</t>
  </si>
  <si>
    <t>1996588825</t>
  </si>
  <si>
    <t>83</t>
  </si>
  <si>
    <t>741-14</t>
  </si>
  <si>
    <t>Výchozí revize - cena obsahuje kompletní revizi, včetně zpracování zprávy a doložení veškerých potřebných dokumentů ke koladaci stavby.</t>
  </si>
  <si>
    <t>703613987</t>
  </si>
  <si>
    <t>751</t>
  </si>
  <si>
    <t>Vzduchotechnika</t>
  </si>
  <si>
    <t>84</t>
  </si>
  <si>
    <t>751000112</t>
  </si>
  <si>
    <t>Napojení VZT na stávající rozvod</t>
  </si>
  <si>
    <t>-910047121</t>
  </si>
  <si>
    <t>85</t>
  </si>
  <si>
    <t>751122000</t>
  </si>
  <si>
    <t xml:space="preserve">Dod.+Mtž ventilátoru </t>
  </si>
  <si>
    <t>-96721574</t>
  </si>
  <si>
    <t>86</t>
  </si>
  <si>
    <t>751537132</t>
  </si>
  <si>
    <t>Mtž potrubí ohebného izol minerální vatou z Al folie D do 200 mm</t>
  </si>
  <si>
    <t>1759061118</t>
  </si>
  <si>
    <t>87</t>
  </si>
  <si>
    <t>751000111</t>
  </si>
  <si>
    <t>Flexi potrubí izolované DN 125</t>
  </si>
  <si>
    <t>1728013234</t>
  </si>
  <si>
    <t>88</t>
  </si>
  <si>
    <t>998751201</t>
  </si>
  <si>
    <t>Přesun hmot procentní pro vzduchotechniku v objektech v do 12 m</t>
  </si>
  <si>
    <t>336616210</t>
  </si>
  <si>
    <t>763</t>
  </si>
  <si>
    <t>Konstrukce suché výstavby</t>
  </si>
  <si>
    <t>89</t>
  </si>
  <si>
    <t>763121426</t>
  </si>
  <si>
    <t>SDK stěna předsazená tl 112,5 mm profil CW+UW 100 deska 1xH2 12,5 bez izolace EI 15</t>
  </si>
  <si>
    <t>735897187</t>
  </si>
  <si>
    <t>90</t>
  </si>
  <si>
    <t>998763401</t>
  </si>
  <si>
    <t>Přesun hmot procentní pro sádrokartonové konstrukce v objektech v do 6 m</t>
  </si>
  <si>
    <t>1801483586</t>
  </si>
  <si>
    <t>766</t>
  </si>
  <si>
    <t>Konstrukce truhlářské</t>
  </si>
  <si>
    <t>91</t>
  </si>
  <si>
    <t>766660001</t>
  </si>
  <si>
    <t>Montáž dveřních křídel otvíravých jednokřídlových š do 0,8 m do ocelové zárubně</t>
  </si>
  <si>
    <t>2043957120</t>
  </si>
  <si>
    <t>92</t>
  </si>
  <si>
    <t>611600500</t>
  </si>
  <si>
    <t>dveře D01/L - dle popisu v PD včetně madla</t>
  </si>
  <si>
    <t>1920960948</t>
  </si>
  <si>
    <t>93</t>
  </si>
  <si>
    <t>766691914</t>
  </si>
  <si>
    <t>Vyvěšení nebo zavěšení dřevěných křídel dveří pl do 2 m2</t>
  </si>
  <si>
    <t>-1882821073</t>
  </si>
  <si>
    <t>94</t>
  </si>
  <si>
    <t>998766201</t>
  </si>
  <si>
    <t>Přesun hmot procentní pro konstrukce truhlářské v objektech v do 6 m</t>
  </si>
  <si>
    <t>470784565</t>
  </si>
  <si>
    <t>771</t>
  </si>
  <si>
    <t>Podlahy z dlaždic</t>
  </si>
  <si>
    <t>95</t>
  </si>
  <si>
    <t>771111011</t>
  </si>
  <si>
    <t>Vysátí podkladu před pokládkou dlažby</t>
  </si>
  <si>
    <t>-1009626542</t>
  </si>
  <si>
    <t>96</t>
  </si>
  <si>
    <t>771121011</t>
  </si>
  <si>
    <t>Nátěr penetrační na podlahu</t>
  </si>
  <si>
    <t>-1983367262</t>
  </si>
  <si>
    <t>97</t>
  </si>
  <si>
    <t>771151013</t>
  </si>
  <si>
    <t>Samonivelační stěrka podlah pevnosti 20 MPa tl 8 mm</t>
  </si>
  <si>
    <t>-353580535</t>
  </si>
  <si>
    <t>98</t>
  </si>
  <si>
    <t>771571810</t>
  </si>
  <si>
    <t>Demontáž podlah z dlaždic keramických kladených do malty</t>
  </si>
  <si>
    <t>171037963</t>
  </si>
  <si>
    <t>99</t>
  </si>
  <si>
    <t>771574260</t>
  </si>
  <si>
    <t>Montáž podlah keramických pro mechanické zatížení protiskluzných lepených flexibilním lepidlem do 9 ks/m2</t>
  </si>
  <si>
    <t>1400899916</t>
  </si>
  <si>
    <t>100</t>
  </si>
  <si>
    <t>597614000</t>
  </si>
  <si>
    <t>dlažba keramická dle výběru investora</t>
  </si>
  <si>
    <t>1375414984</t>
  </si>
  <si>
    <t>7,7*1,15 'Přepočtené koeficientem množství</t>
  </si>
  <si>
    <t>101</t>
  </si>
  <si>
    <t>771591115</t>
  </si>
  <si>
    <t>Podlahy spárování silikonem</t>
  </si>
  <si>
    <t>1228401893</t>
  </si>
  <si>
    <t>2,75*2+2,575*2</t>
  </si>
  <si>
    <t>102</t>
  </si>
  <si>
    <t>771592011</t>
  </si>
  <si>
    <t>Čištění vnitřních ploch podlah nebo schodišť po položení dlažby chemickými prostředky</t>
  </si>
  <si>
    <t>-609743182</t>
  </si>
  <si>
    <t>103</t>
  </si>
  <si>
    <t>998771201</t>
  </si>
  <si>
    <t>Přesun hmot procentní pro podlahy z dlaždic v objektech v do 6 m</t>
  </si>
  <si>
    <t>-44848080</t>
  </si>
  <si>
    <t>781</t>
  </si>
  <si>
    <t>Dokončovací práce - obklady</t>
  </si>
  <si>
    <t>104</t>
  </si>
  <si>
    <t>781111011</t>
  </si>
  <si>
    <t>Ometení (oprášení) stěny při přípravě podkladu</t>
  </si>
  <si>
    <t>-1795087044</t>
  </si>
  <si>
    <t>105</t>
  </si>
  <si>
    <t>781121011</t>
  </si>
  <si>
    <t>Nátěr penetrační na stěnu</t>
  </si>
  <si>
    <t>1227936734</t>
  </si>
  <si>
    <t>106</t>
  </si>
  <si>
    <t>781161021</t>
  </si>
  <si>
    <t>Montáž profilu ukončujícího rohového nebo vanového</t>
  </si>
  <si>
    <t>2142388741</t>
  </si>
  <si>
    <t>2+2+2+2+2*(2,75+2,57)</t>
  </si>
  <si>
    <t>107</t>
  </si>
  <si>
    <t>59054122</t>
  </si>
  <si>
    <t>profil ukončovací pro vnější hrany obkladů hliník matně eloxovaný 8x2500mm</t>
  </si>
  <si>
    <t>1432303990</t>
  </si>
  <si>
    <t>18,64*1,1 'Přepočtené koeficientem množství</t>
  </si>
  <si>
    <t>108</t>
  </si>
  <si>
    <t>781471810</t>
  </si>
  <si>
    <t>Demontáž obkladů z obkladaček keramických kladených do malty</t>
  </si>
  <si>
    <t>-186581750</t>
  </si>
  <si>
    <t>109</t>
  </si>
  <si>
    <t>781474116</t>
  </si>
  <si>
    <t>Montáž obkladů vnitřních keramických hladkých do 35 ks/m2 lepených flexibilním lepidlem</t>
  </si>
  <si>
    <t>-1701342780</t>
  </si>
  <si>
    <t>110</t>
  </si>
  <si>
    <t>59761038</t>
  </si>
  <si>
    <t>obklad keramický hladký přes 25 do 35ks/m2</t>
  </si>
  <si>
    <t>468380027</t>
  </si>
  <si>
    <t>14,3*1,15 'Přepočtené koeficientem množství</t>
  </si>
  <si>
    <t>111</t>
  </si>
  <si>
    <t>781495115</t>
  </si>
  <si>
    <t>Spárování vnitřních obkladů silikonem</t>
  </si>
  <si>
    <t>-2084032112</t>
  </si>
  <si>
    <t>2*9</t>
  </si>
  <si>
    <t>112</t>
  </si>
  <si>
    <t>781495141</t>
  </si>
  <si>
    <t>Průnik obkladem kruhový do DN 30</t>
  </si>
  <si>
    <t>-1612877489</t>
  </si>
  <si>
    <t>113</t>
  </si>
  <si>
    <t>781495142</t>
  </si>
  <si>
    <t>Průnik obkladem kruhový do DN 90</t>
  </si>
  <si>
    <t>697334667</t>
  </si>
  <si>
    <t>114</t>
  </si>
  <si>
    <t>781495143</t>
  </si>
  <si>
    <t>Průnik obkladem kruhový přes DN 90</t>
  </si>
  <si>
    <t>1264695790</t>
  </si>
  <si>
    <t>115</t>
  </si>
  <si>
    <t>781495211</t>
  </si>
  <si>
    <t>Čištění vnitřních ploch stěn po provedení obkladu chemickými prostředky</t>
  </si>
  <si>
    <t>-263540725</t>
  </si>
  <si>
    <t>116</t>
  </si>
  <si>
    <t>998781201</t>
  </si>
  <si>
    <t>Přesun hmot procentní pro obklady keramické v objektech v do 6 m</t>
  </si>
  <si>
    <t>-1676232120</t>
  </si>
  <si>
    <t>783</t>
  </si>
  <si>
    <t>Dokončovací práce - nátěry</t>
  </si>
  <si>
    <t>117</t>
  </si>
  <si>
    <t>783314101</t>
  </si>
  <si>
    <t>Základní jednonásobný syntetický nátěr zámečnických konstrukcí</t>
  </si>
  <si>
    <t>-1287226773</t>
  </si>
  <si>
    <t>(0,07*2+0,15)*(2*2+0,8)</t>
  </si>
  <si>
    <t>118</t>
  </si>
  <si>
    <t>783315101</t>
  </si>
  <si>
    <t>Mezinátěr jednonásobný syntetický standardní zámečnických konstrukcí</t>
  </si>
  <si>
    <t>1861841363</t>
  </si>
  <si>
    <t>119</t>
  </si>
  <si>
    <t>783317101</t>
  </si>
  <si>
    <t>Krycí jednonásobný syntetický standardní nátěr zámečnických konstrukcí</t>
  </si>
  <si>
    <t>-261870796</t>
  </si>
  <si>
    <t>784</t>
  </si>
  <si>
    <t>Dokončovací práce - malby a tapety</t>
  </si>
  <si>
    <t>120</t>
  </si>
  <si>
    <t>784111001</t>
  </si>
  <si>
    <t>Oprášení (ometení ) podkladu v místnostech výšky do 3,80 m</t>
  </si>
  <si>
    <t>877600050</t>
  </si>
  <si>
    <t>121</t>
  </si>
  <si>
    <t>784121001</t>
  </si>
  <si>
    <t>Oškrabání malby v mísnostech výšky do 3,80 m</t>
  </si>
  <si>
    <t>-410732315</t>
  </si>
  <si>
    <t>11,704+7,56+0,35*2*2,57</t>
  </si>
  <si>
    <t>122</t>
  </si>
  <si>
    <t>784211101</t>
  </si>
  <si>
    <t>Dvojnásobné bílé malby ze směsí za mokra výborně otěruvzdorných v místnostech výšky do 3,80 m</t>
  </si>
  <si>
    <t>-345069793</t>
  </si>
  <si>
    <t>19,264+1,84+2*0,35*2,57</t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</si>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</sst>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b/>
      <sz val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30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4" fontId="2" fillId="0" borderId="0" xfId="0" applyNumberFormat="1" applyFont="1" applyAlignment="1">
      <alignment vertical="center"/>
    </xf>
    <xf numFmtId="0" fontId="28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4" fontId="29" fillId="0" borderId="0" xfId="0" applyNumberFormat="1" applyFont="1" applyAlignment="1" applyProtection="1">
      <alignment vertical="center"/>
    </xf>
    <xf numFmtId="0" fontId="21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left" vertical="center"/>
    </xf>
    <xf numFmtId="4" fontId="22" fillId="4" borderId="0" xfId="0" applyNumberFormat="1" applyFont="1" applyFill="1" applyAlignment="1" applyProtection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  <protection locked="0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167" fontId="20" fillId="2" borderId="22" xfId="0" applyNumberFormat="1" applyFont="1" applyFill="1" applyBorder="1" applyAlignment="1" applyProtection="1">
      <alignment vertical="center"/>
      <protection locked="0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36" fillId="0" borderId="0" xfId="0" applyFont="1"/>
    <xf numFmtId="0" fontId="0" fillId="0" borderId="0" xfId="0"/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5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s="1" customFormat="1" ht="36.950000000000003" customHeight="1">
      <c r="AR2" s="253"/>
      <c r="AS2" s="253"/>
      <c r="AT2" s="253"/>
      <c r="AU2" s="253"/>
      <c r="AV2" s="253"/>
      <c r="AW2" s="253"/>
      <c r="AX2" s="253"/>
      <c r="AY2" s="253"/>
      <c r="AZ2" s="253"/>
      <c r="BA2" s="253"/>
      <c r="BB2" s="253"/>
      <c r="BC2" s="253"/>
      <c r="BD2" s="253"/>
      <c r="BE2" s="253"/>
      <c r="BS2" s="15" t="s">
        <v>6</v>
      </c>
      <c r="BT2" s="15" t="s">
        <v>7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s="1" customFormat="1" ht="24.95" customHeight="1">
      <c r="B4" s="19"/>
      <c r="C4" s="20"/>
      <c r="D4" s="21" t="s">
        <v>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10</v>
      </c>
      <c r="BE4" s="23" t="s">
        <v>11</v>
      </c>
      <c r="BS4" s="15" t="s">
        <v>12</v>
      </c>
    </row>
    <row r="5" spans="1:74" s="1" customFormat="1" ht="12" customHeight="1">
      <c r="B5" s="19"/>
      <c r="C5" s="20"/>
      <c r="D5" s="24" t="s">
        <v>13</v>
      </c>
      <c r="E5" s="20"/>
      <c r="F5" s="20"/>
      <c r="G5" s="20"/>
      <c r="H5" s="20"/>
      <c r="I5" s="20"/>
      <c r="J5" s="20"/>
      <c r="K5" s="285" t="s">
        <v>14</v>
      </c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286"/>
      <c r="AC5" s="286"/>
      <c r="AD5" s="286"/>
      <c r="AE5" s="286"/>
      <c r="AF5" s="286"/>
      <c r="AG5" s="286"/>
      <c r="AH5" s="286"/>
      <c r="AI5" s="286"/>
      <c r="AJ5" s="286"/>
      <c r="AK5" s="286"/>
      <c r="AL5" s="286"/>
      <c r="AM5" s="286"/>
      <c r="AN5" s="286"/>
      <c r="AO5" s="286"/>
      <c r="AP5" s="20"/>
      <c r="AQ5" s="20"/>
      <c r="AR5" s="18"/>
      <c r="BE5" s="282" t="s">
        <v>15</v>
      </c>
      <c r="BS5" s="15" t="s">
        <v>6</v>
      </c>
    </row>
    <row r="6" spans="1:74" s="1" customFormat="1" ht="36.950000000000003" customHeight="1">
      <c r="B6" s="19"/>
      <c r="C6" s="20"/>
      <c r="D6" s="26" t="s">
        <v>16</v>
      </c>
      <c r="E6" s="20"/>
      <c r="F6" s="20"/>
      <c r="G6" s="20"/>
      <c r="H6" s="20"/>
      <c r="I6" s="20"/>
      <c r="J6" s="20"/>
      <c r="K6" s="287" t="s">
        <v>17</v>
      </c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86"/>
      <c r="W6" s="286"/>
      <c r="X6" s="286"/>
      <c r="Y6" s="286"/>
      <c r="Z6" s="286"/>
      <c r="AA6" s="286"/>
      <c r="AB6" s="286"/>
      <c r="AC6" s="286"/>
      <c r="AD6" s="286"/>
      <c r="AE6" s="286"/>
      <c r="AF6" s="286"/>
      <c r="AG6" s="286"/>
      <c r="AH6" s="286"/>
      <c r="AI6" s="286"/>
      <c r="AJ6" s="286"/>
      <c r="AK6" s="286"/>
      <c r="AL6" s="286"/>
      <c r="AM6" s="286"/>
      <c r="AN6" s="286"/>
      <c r="AO6" s="286"/>
      <c r="AP6" s="20"/>
      <c r="AQ6" s="20"/>
      <c r="AR6" s="18"/>
      <c r="BE6" s="283"/>
      <c r="BS6" s="15" t="s">
        <v>6</v>
      </c>
    </row>
    <row r="7" spans="1:74" s="1" customFormat="1" ht="12" customHeight="1">
      <c r="B7" s="19"/>
      <c r="C7" s="20"/>
      <c r="D7" s="27" t="s">
        <v>18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7" t="s">
        <v>19</v>
      </c>
      <c r="AL7" s="20"/>
      <c r="AM7" s="20"/>
      <c r="AN7" s="25" t="s">
        <v>1</v>
      </c>
      <c r="AO7" s="20"/>
      <c r="AP7" s="20"/>
      <c r="AQ7" s="20"/>
      <c r="AR7" s="18"/>
      <c r="BE7" s="283"/>
      <c r="BS7" s="15" t="s">
        <v>6</v>
      </c>
    </row>
    <row r="8" spans="1:74" s="1" customFormat="1" ht="12" customHeight="1">
      <c r="B8" s="19"/>
      <c r="C8" s="20"/>
      <c r="D8" s="27" t="s">
        <v>20</v>
      </c>
      <c r="E8" s="20"/>
      <c r="F8" s="20"/>
      <c r="G8" s="20"/>
      <c r="H8" s="20"/>
      <c r="I8" s="20"/>
      <c r="J8" s="20"/>
      <c r="K8" s="25" t="s">
        <v>21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7" t="s">
        <v>22</v>
      </c>
      <c r="AL8" s="20"/>
      <c r="AM8" s="20"/>
      <c r="AN8" s="28" t="s">
        <v>23</v>
      </c>
      <c r="AO8" s="20"/>
      <c r="AP8" s="20"/>
      <c r="AQ8" s="20"/>
      <c r="AR8" s="18"/>
      <c r="BE8" s="283"/>
      <c r="BS8" s="15" t="s">
        <v>6</v>
      </c>
    </row>
    <row r="9" spans="1:74" s="1" customFormat="1" ht="14.45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83"/>
      <c r="BS9" s="15" t="s">
        <v>6</v>
      </c>
    </row>
    <row r="10" spans="1:74" s="1" customFormat="1" ht="12" customHeight="1">
      <c r="B10" s="19"/>
      <c r="C10" s="20"/>
      <c r="D10" s="27" t="s">
        <v>24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7" t="s">
        <v>25</v>
      </c>
      <c r="AL10" s="20"/>
      <c r="AM10" s="20"/>
      <c r="AN10" s="25" t="s">
        <v>1</v>
      </c>
      <c r="AO10" s="20"/>
      <c r="AP10" s="20"/>
      <c r="AQ10" s="20"/>
      <c r="AR10" s="18"/>
      <c r="BE10" s="283"/>
      <c r="BS10" s="15" t="s">
        <v>6</v>
      </c>
    </row>
    <row r="11" spans="1:74" s="1" customFormat="1" ht="18.399999999999999" customHeight="1">
      <c r="B11" s="19"/>
      <c r="C11" s="20"/>
      <c r="D11" s="20"/>
      <c r="E11" s="25" t="s">
        <v>26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7" t="s">
        <v>27</v>
      </c>
      <c r="AL11" s="20"/>
      <c r="AM11" s="20"/>
      <c r="AN11" s="25" t="s">
        <v>1</v>
      </c>
      <c r="AO11" s="20"/>
      <c r="AP11" s="20"/>
      <c r="AQ11" s="20"/>
      <c r="AR11" s="18"/>
      <c r="BE11" s="283"/>
      <c r="BS11" s="15" t="s">
        <v>6</v>
      </c>
    </row>
    <row r="12" spans="1:74" s="1" customFormat="1" ht="6.95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83"/>
      <c r="BS12" s="15" t="s">
        <v>6</v>
      </c>
    </row>
    <row r="13" spans="1:74" s="1" customFormat="1" ht="12" customHeight="1">
      <c r="B13" s="19"/>
      <c r="C13" s="20"/>
      <c r="D13" s="27" t="s">
        <v>28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7" t="s">
        <v>25</v>
      </c>
      <c r="AL13" s="20"/>
      <c r="AM13" s="20"/>
      <c r="AN13" s="29" t="s">
        <v>29</v>
      </c>
      <c r="AO13" s="20"/>
      <c r="AP13" s="20"/>
      <c r="AQ13" s="20"/>
      <c r="AR13" s="18"/>
      <c r="BE13" s="283"/>
      <c r="BS13" s="15" t="s">
        <v>6</v>
      </c>
    </row>
    <row r="14" spans="1:74" ht="12.75">
      <c r="B14" s="19"/>
      <c r="C14" s="20"/>
      <c r="D14" s="20"/>
      <c r="E14" s="288" t="s">
        <v>29</v>
      </c>
      <c r="F14" s="289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  <c r="V14" s="289"/>
      <c r="W14" s="289"/>
      <c r="X14" s="289"/>
      <c r="Y14" s="289"/>
      <c r="Z14" s="289"/>
      <c r="AA14" s="289"/>
      <c r="AB14" s="289"/>
      <c r="AC14" s="289"/>
      <c r="AD14" s="289"/>
      <c r="AE14" s="289"/>
      <c r="AF14" s="289"/>
      <c r="AG14" s="289"/>
      <c r="AH14" s="289"/>
      <c r="AI14" s="289"/>
      <c r="AJ14" s="289"/>
      <c r="AK14" s="27" t="s">
        <v>27</v>
      </c>
      <c r="AL14" s="20"/>
      <c r="AM14" s="20"/>
      <c r="AN14" s="29" t="s">
        <v>29</v>
      </c>
      <c r="AO14" s="20"/>
      <c r="AP14" s="20"/>
      <c r="AQ14" s="20"/>
      <c r="AR14" s="18"/>
      <c r="BE14" s="283"/>
      <c r="BS14" s="15" t="s">
        <v>6</v>
      </c>
    </row>
    <row r="15" spans="1:74" s="1" customFormat="1" ht="6.95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83"/>
      <c r="BS15" s="15" t="s">
        <v>4</v>
      </c>
    </row>
    <row r="16" spans="1:74" s="1" customFormat="1" ht="12" customHeight="1">
      <c r="B16" s="19"/>
      <c r="C16" s="20"/>
      <c r="D16" s="27" t="s">
        <v>30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7" t="s">
        <v>25</v>
      </c>
      <c r="AL16" s="20"/>
      <c r="AM16" s="20"/>
      <c r="AN16" s="25" t="s">
        <v>1</v>
      </c>
      <c r="AO16" s="20"/>
      <c r="AP16" s="20"/>
      <c r="AQ16" s="20"/>
      <c r="AR16" s="18"/>
      <c r="BE16" s="283"/>
      <c r="BS16" s="15" t="s">
        <v>4</v>
      </c>
    </row>
    <row r="17" spans="1:71" s="1" customFormat="1" ht="18.399999999999999" customHeight="1">
      <c r="B17" s="19"/>
      <c r="C17" s="20"/>
      <c r="D17" s="20"/>
      <c r="E17" s="25" t="s">
        <v>31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7" t="s">
        <v>27</v>
      </c>
      <c r="AL17" s="20"/>
      <c r="AM17" s="20"/>
      <c r="AN17" s="25" t="s">
        <v>1</v>
      </c>
      <c r="AO17" s="20"/>
      <c r="AP17" s="20"/>
      <c r="AQ17" s="20"/>
      <c r="AR17" s="18"/>
      <c r="BE17" s="283"/>
      <c r="BS17" s="15" t="s">
        <v>32</v>
      </c>
    </row>
    <row r="18" spans="1:71" s="1" customFormat="1" ht="6.95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83"/>
      <c r="BS18" s="15" t="s">
        <v>6</v>
      </c>
    </row>
    <row r="19" spans="1:71" s="1" customFormat="1" ht="12" customHeight="1">
      <c r="B19" s="19"/>
      <c r="C19" s="20"/>
      <c r="D19" s="27" t="s">
        <v>33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7" t="s">
        <v>25</v>
      </c>
      <c r="AL19" s="20"/>
      <c r="AM19" s="20"/>
      <c r="AN19" s="25" t="s">
        <v>1</v>
      </c>
      <c r="AO19" s="20"/>
      <c r="AP19" s="20"/>
      <c r="AQ19" s="20"/>
      <c r="AR19" s="18"/>
      <c r="BE19" s="283"/>
      <c r="BS19" s="15" t="s">
        <v>6</v>
      </c>
    </row>
    <row r="20" spans="1:71" s="1" customFormat="1" ht="18.399999999999999" customHeight="1">
      <c r="B20" s="19"/>
      <c r="C20" s="20"/>
      <c r="D20" s="20"/>
      <c r="E20" s="25" t="s">
        <v>31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7" t="s">
        <v>27</v>
      </c>
      <c r="AL20" s="20"/>
      <c r="AM20" s="20"/>
      <c r="AN20" s="25" t="s">
        <v>1</v>
      </c>
      <c r="AO20" s="20"/>
      <c r="AP20" s="20"/>
      <c r="AQ20" s="20"/>
      <c r="AR20" s="18"/>
      <c r="BE20" s="283"/>
      <c r="BS20" s="15" t="s">
        <v>32</v>
      </c>
    </row>
    <row r="21" spans="1:71" s="1" customFormat="1" ht="6.95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83"/>
    </row>
    <row r="22" spans="1:71" s="1" customFormat="1" ht="12" customHeight="1">
      <c r="B22" s="19"/>
      <c r="C22" s="20"/>
      <c r="D22" s="27" t="s">
        <v>34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83"/>
    </row>
    <row r="23" spans="1:71" s="1" customFormat="1" ht="16.5" customHeight="1">
      <c r="B23" s="19"/>
      <c r="C23" s="20"/>
      <c r="D23" s="20"/>
      <c r="E23" s="290" t="s">
        <v>1</v>
      </c>
      <c r="F23" s="290"/>
      <c r="G23" s="290"/>
      <c r="H23" s="290"/>
      <c r="I23" s="290"/>
      <c r="J23" s="290"/>
      <c r="K23" s="290"/>
      <c r="L23" s="290"/>
      <c r="M23" s="290"/>
      <c r="N23" s="290"/>
      <c r="O23" s="290"/>
      <c r="P23" s="290"/>
      <c r="Q23" s="290"/>
      <c r="R23" s="290"/>
      <c r="S23" s="290"/>
      <c r="T23" s="290"/>
      <c r="U23" s="290"/>
      <c r="V23" s="290"/>
      <c r="W23" s="290"/>
      <c r="X23" s="290"/>
      <c r="Y23" s="290"/>
      <c r="Z23" s="290"/>
      <c r="AA23" s="290"/>
      <c r="AB23" s="290"/>
      <c r="AC23" s="290"/>
      <c r="AD23" s="290"/>
      <c r="AE23" s="290"/>
      <c r="AF23" s="290"/>
      <c r="AG23" s="290"/>
      <c r="AH23" s="290"/>
      <c r="AI23" s="290"/>
      <c r="AJ23" s="290"/>
      <c r="AK23" s="290"/>
      <c r="AL23" s="290"/>
      <c r="AM23" s="290"/>
      <c r="AN23" s="290"/>
      <c r="AO23" s="20"/>
      <c r="AP23" s="20"/>
      <c r="AQ23" s="20"/>
      <c r="AR23" s="18"/>
      <c r="BE23" s="283"/>
    </row>
    <row r="24" spans="1:71" s="1" customFormat="1" ht="6.95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83"/>
    </row>
    <row r="25" spans="1:71" s="1" customFormat="1" ht="6.95" customHeight="1">
      <c r="B25" s="19"/>
      <c r="C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20"/>
      <c r="AQ25" s="20"/>
      <c r="AR25" s="18"/>
      <c r="BE25" s="283"/>
    </row>
    <row r="26" spans="1:71" s="2" customFormat="1" ht="25.9" customHeight="1">
      <c r="A26" s="32"/>
      <c r="B26" s="33"/>
      <c r="C26" s="34"/>
      <c r="D26" s="35" t="s">
        <v>35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91">
        <f>ROUND(AG94,2)</f>
        <v>0</v>
      </c>
      <c r="AL26" s="292"/>
      <c r="AM26" s="292"/>
      <c r="AN26" s="292"/>
      <c r="AO26" s="292"/>
      <c r="AP26" s="34"/>
      <c r="AQ26" s="34"/>
      <c r="AR26" s="37"/>
      <c r="BE26" s="283"/>
    </row>
    <row r="27" spans="1:71" s="2" customFormat="1" ht="6.95" customHeight="1">
      <c r="A27" s="32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7"/>
      <c r="BE27" s="283"/>
    </row>
    <row r="28" spans="1:71" s="2" customFormat="1" ht="12.75">
      <c r="A28" s="32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293" t="s">
        <v>36</v>
      </c>
      <c r="M28" s="293"/>
      <c r="N28" s="293"/>
      <c r="O28" s="293"/>
      <c r="P28" s="293"/>
      <c r="Q28" s="34"/>
      <c r="R28" s="34"/>
      <c r="S28" s="34"/>
      <c r="T28" s="34"/>
      <c r="U28" s="34"/>
      <c r="V28" s="34"/>
      <c r="W28" s="293" t="s">
        <v>37</v>
      </c>
      <c r="X28" s="293"/>
      <c r="Y28" s="293"/>
      <c r="Z28" s="293"/>
      <c r="AA28" s="293"/>
      <c r="AB28" s="293"/>
      <c r="AC28" s="293"/>
      <c r="AD28" s="293"/>
      <c r="AE28" s="293"/>
      <c r="AF28" s="34"/>
      <c r="AG28" s="34"/>
      <c r="AH28" s="34"/>
      <c r="AI28" s="34"/>
      <c r="AJ28" s="34"/>
      <c r="AK28" s="293" t="s">
        <v>38</v>
      </c>
      <c r="AL28" s="293"/>
      <c r="AM28" s="293"/>
      <c r="AN28" s="293"/>
      <c r="AO28" s="293"/>
      <c r="AP28" s="34"/>
      <c r="AQ28" s="34"/>
      <c r="AR28" s="37"/>
      <c r="BE28" s="283"/>
    </row>
    <row r="29" spans="1:71" s="3" customFormat="1" ht="14.45" customHeight="1">
      <c r="B29" s="38"/>
      <c r="C29" s="39"/>
      <c r="D29" s="27" t="s">
        <v>39</v>
      </c>
      <c r="E29" s="39"/>
      <c r="F29" s="27" t="s">
        <v>40</v>
      </c>
      <c r="G29" s="39"/>
      <c r="H29" s="39"/>
      <c r="I29" s="39"/>
      <c r="J29" s="39"/>
      <c r="K29" s="39"/>
      <c r="L29" s="277">
        <v>0.21</v>
      </c>
      <c r="M29" s="276"/>
      <c r="N29" s="276"/>
      <c r="O29" s="276"/>
      <c r="P29" s="276"/>
      <c r="Q29" s="39"/>
      <c r="R29" s="39"/>
      <c r="S29" s="39"/>
      <c r="T29" s="39"/>
      <c r="U29" s="39"/>
      <c r="V29" s="39"/>
      <c r="W29" s="275">
        <f>ROUND(AZ94, 2)</f>
        <v>0</v>
      </c>
      <c r="X29" s="276"/>
      <c r="Y29" s="276"/>
      <c r="Z29" s="276"/>
      <c r="AA29" s="276"/>
      <c r="AB29" s="276"/>
      <c r="AC29" s="276"/>
      <c r="AD29" s="276"/>
      <c r="AE29" s="276"/>
      <c r="AF29" s="39"/>
      <c r="AG29" s="39"/>
      <c r="AH29" s="39"/>
      <c r="AI29" s="39"/>
      <c r="AJ29" s="39"/>
      <c r="AK29" s="275">
        <f>ROUND(AV94, 2)</f>
        <v>0</v>
      </c>
      <c r="AL29" s="276"/>
      <c r="AM29" s="276"/>
      <c r="AN29" s="276"/>
      <c r="AO29" s="276"/>
      <c r="AP29" s="39"/>
      <c r="AQ29" s="39"/>
      <c r="AR29" s="40"/>
      <c r="BE29" s="284"/>
    </row>
    <row r="30" spans="1:71" s="3" customFormat="1" ht="14.45" customHeight="1">
      <c r="B30" s="38"/>
      <c r="C30" s="39"/>
      <c r="D30" s="39"/>
      <c r="E30" s="39"/>
      <c r="F30" s="27" t="s">
        <v>41</v>
      </c>
      <c r="G30" s="39"/>
      <c r="H30" s="39"/>
      <c r="I30" s="39"/>
      <c r="J30" s="39"/>
      <c r="K30" s="39"/>
      <c r="L30" s="277">
        <v>0.15</v>
      </c>
      <c r="M30" s="276"/>
      <c r="N30" s="276"/>
      <c r="O30" s="276"/>
      <c r="P30" s="276"/>
      <c r="Q30" s="39"/>
      <c r="R30" s="39"/>
      <c r="S30" s="39"/>
      <c r="T30" s="39"/>
      <c r="U30" s="39"/>
      <c r="V30" s="39"/>
      <c r="W30" s="275">
        <f>ROUND(BA94, 2)</f>
        <v>0</v>
      </c>
      <c r="X30" s="276"/>
      <c r="Y30" s="276"/>
      <c r="Z30" s="276"/>
      <c r="AA30" s="276"/>
      <c r="AB30" s="276"/>
      <c r="AC30" s="276"/>
      <c r="AD30" s="276"/>
      <c r="AE30" s="276"/>
      <c r="AF30" s="39"/>
      <c r="AG30" s="39"/>
      <c r="AH30" s="39"/>
      <c r="AI30" s="39"/>
      <c r="AJ30" s="39"/>
      <c r="AK30" s="275">
        <f>ROUND(AW94, 2)</f>
        <v>0</v>
      </c>
      <c r="AL30" s="276"/>
      <c r="AM30" s="276"/>
      <c r="AN30" s="276"/>
      <c r="AO30" s="276"/>
      <c r="AP30" s="39"/>
      <c r="AQ30" s="39"/>
      <c r="AR30" s="40"/>
      <c r="BE30" s="284"/>
    </row>
    <row r="31" spans="1:71" s="3" customFormat="1" ht="14.45" hidden="1" customHeight="1">
      <c r="B31" s="38"/>
      <c r="C31" s="39"/>
      <c r="D31" s="39"/>
      <c r="E31" s="39"/>
      <c r="F31" s="27" t="s">
        <v>42</v>
      </c>
      <c r="G31" s="39"/>
      <c r="H31" s="39"/>
      <c r="I31" s="39"/>
      <c r="J31" s="39"/>
      <c r="K31" s="39"/>
      <c r="L31" s="277">
        <v>0.21</v>
      </c>
      <c r="M31" s="276"/>
      <c r="N31" s="276"/>
      <c r="O31" s="276"/>
      <c r="P31" s="276"/>
      <c r="Q31" s="39"/>
      <c r="R31" s="39"/>
      <c r="S31" s="39"/>
      <c r="T31" s="39"/>
      <c r="U31" s="39"/>
      <c r="V31" s="39"/>
      <c r="W31" s="275">
        <f>ROUND(BB94, 2)</f>
        <v>0</v>
      </c>
      <c r="X31" s="276"/>
      <c r="Y31" s="276"/>
      <c r="Z31" s="276"/>
      <c r="AA31" s="276"/>
      <c r="AB31" s="276"/>
      <c r="AC31" s="276"/>
      <c r="AD31" s="276"/>
      <c r="AE31" s="276"/>
      <c r="AF31" s="39"/>
      <c r="AG31" s="39"/>
      <c r="AH31" s="39"/>
      <c r="AI31" s="39"/>
      <c r="AJ31" s="39"/>
      <c r="AK31" s="275">
        <v>0</v>
      </c>
      <c r="AL31" s="276"/>
      <c r="AM31" s="276"/>
      <c r="AN31" s="276"/>
      <c r="AO31" s="276"/>
      <c r="AP31" s="39"/>
      <c r="AQ31" s="39"/>
      <c r="AR31" s="40"/>
      <c r="BE31" s="284"/>
    </row>
    <row r="32" spans="1:71" s="3" customFormat="1" ht="14.45" hidden="1" customHeight="1">
      <c r="B32" s="38"/>
      <c r="C32" s="39"/>
      <c r="D32" s="39"/>
      <c r="E32" s="39"/>
      <c r="F32" s="27" t="s">
        <v>43</v>
      </c>
      <c r="G32" s="39"/>
      <c r="H32" s="39"/>
      <c r="I32" s="39"/>
      <c r="J32" s="39"/>
      <c r="K32" s="39"/>
      <c r="L32" s="277">
        <v>0.15</v>
      </c>
      <c r="M32" s="276"/>
      <c r="N32" s="276"/>
      <c r="O32" s="276"/>
      <c r="P32" s="276"/>
      <c r="Q32" s="39"/>
      <c r="R32" s="39"/>
      <c r="S32" s="39"/>
      <c r="T32" s="39"/>
      <c r="U32" s="39"/>
      <c r="V32" s="39"/>
      <c r="W32" s="275">
        <f>ROUND(BC94, 2)</f>
        <v>0</v>
      </c>
      <c r="X32" s="276"/>
      <c r="Y32" s="276"/>
      <c r="Z32" s="276"/>
      <c r="AA32" s="276"/>
      <c r="AB32" s="276"/>
      <c r="AC32" s="276"/>
      <c r="AD32" s="276"/>
      <c r="AE32" s="276"/>
      <c r="AF32" s="39"/>
      <c r="AG32" s="39"/>
      <c r="AH32" s="39"/>
      <c r="AI32" s="39"/>
      <c r="AJ32" s="39"/>
      <c r="AK32" s="275">
        <v>0</v>
      </c>
      <c r="AL32" s="276"/>
      <c r="AM32" s="276"/>
      <c r="AN32" s="276"/>
      <c r="AO32" s="276"/>
      <c r="AP32" s="39"/>
      <c r="AQ32" s="39"/>
      <c r="AR32" s="40"/>
      <c r="BE32" s="284"/>
    </row>
    <row r="33" spans="1:57" s="3" customFormat="1" ht="14.45" hidden="1" customHeight="1">
      <c r="B33" s="38"/>
      <c r="C33" s="39"/>
      <c r="D33" s="39"/>
      <c r="E33" s="39"/>
      <c r="F33" s="27" t="s">
        <v>44</v>
      </c>
      <c r="G33" s="39"/>
      <c r="H33" s="39"/>
      <c r="I33" s="39"/>
      <c r="J33" s="39"/>
      <c r="K33" s="39"/>
      <c r="L33" s="277">
        <v>0</v>
      </c>
      <c r="M33" s="276"/>
      <c r="N33" s="276"/>
      <c r="O33" s="276"/>
      <c r="P33" s="276"/>
      <c r="Q33" s="39"/>
      <c r="R33" s="39"/>
      <c r="S33" s="39"/>
      <c r="T33" s="39"/>
      <c r="U33" s="39"/>
      <c r="V33" s="39"/>
      <c r="W33" s="275">
        <f>ROUND(BD94, 2)</f>
        <v>0</v>
      </c>
      <c r="X33" s="276"/>
      <c r="Y33" s="276"/>
      <c r="Z33" s="276"/>
      <c r="AA33" s="276"/>
      <c r="AB33" s="276"/>
      <c r="AC33" s="276"/>
      <c r="AD33" s="276"/>
      <c r="AE33" s="276"/>
      <c r="AF33" s="39"/>
      <c r="AG33" s="39"/>
      <c r="AH33" s="39"/>
      <c r="AI33" s="39"/>
      <c r="AJ33" s="39"/>
      <c r="AK33" s="275">
        <v>0</v>
      </c>
      <c r="AL33" s="276"/>
      <c r="AM33" s="276"/>
      <c r="AN33" s="276"/>
      <c r="AO33" s="276"/>
      <c r="AP33" s="39"/>
      <c r="AQ33" s="39"/>
      <c r="AR33" s="40"/>
      <c r="BE33" s="284"/>
    </row>
    <row r="34" spans="1:57" s="2" customFormat="1" ht="6.95" customHeight="1">
      <c r="A34" s="32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7"/>
      <c r="BE34" s="283"/>
    </row>
    <row r="35" spans="1:57" s="2" customFormat="1" ht="25.9" customHeight="1">
      <c r="A35" s="32"/>
      <c r="B35" s="33"/>
      <c r="C35" s="41"/>
      <c r="D35" s="42" t="s">
        <v>45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46</v>
      </c>
      <c r="U35" s="43"/>
      <c r="V35" s="43"/>
      <c r="W35" s="43"/>
      <c r="X35" s="278" t="s">
        <v>47</v>
      </c>
      <c r="Y35" s="279"/>
      <c r="Z35" s="279"/>
      <c r="AA35" s="279"/>
      <c r="AB35" s="279"/>
      <c r="AC35" s="43"/>
      <c r="AD35" s="43"/>
      <c r="AE35" s="43"/>
      <c r="AF35" s="43"/>
      <c r="AG35" s="43"/>
      <c r="AH35" s="43"/>
      <c r="AI35" s="43"/>
      <c r="AJ35" s="43"/>
      <c r="AK35" s="280">
        <f>SUM(AK26:AK33)</f>
        <v>0</v>
      </c>
      <c r="AL35" s="279"/>
      <c r="AM35" s="279"/>
      <c r="AN35" s="279"/>
      <c r="AO35" s="281"/>
      <c r="AP35" s="41"/>
      <c r="AQ35" s="41"/>
      <c r="AR35" s="37"/>
      <c r="BE35" s="32"/>
    </row>
    <row r="36" spans="1:57" s="2" customFormat="1" ht="6.9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7"/>
      <c r="BE36" s="32"/>
    </row>
    <row r="37" spans="1:57" s="2" customFormat="1" ht="14.45" customHeight="1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7"/>
      <c r="BE37" s="32"/>
    </row>
    <row r="38" spans="1:57" s="1" customFormat="1" ht="14.45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pans="1:57" s="1" customFormat="1" ht="14.45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pans="1:57" s="1" customFormat="1" ht="14.45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pans="1:57" s="1" customFormat="1" ht="14.45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pans="1:57" s="1" customFormat="1" ht="14.45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pans="1:57" s="1" customFormat="1" ht="14.45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pans="1:57" s="1" customFormat="1" ht="14.45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pans="1:57" s="1" customFormat="1" ht="14.45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pans="1:57" s="1" customFormat="1" ht="14.45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pans="1:57" s="1" customFormat="1" ht="14.45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pans="1:57" s="1" customFormat="1" ht="14.45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pans="1:57" s="2" customFormat="1" ht="14.45" customHeight="1">
      <c r="B49" s="45"/>
      <c r="C49" s="46"/>
      <c r="D49" s="47" t="s">
        <v>48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7" t="s">
        <v>49</v>
      </c>
      <c r="AI49" s="48"/>
      <c r="AJ49" s="48"/>
      <c r="AK49" s="48"/>
      <c r="AL49" s="48"/>
      <c r="AM49" s="48"/>
      <c r="AN49" s="48"/>
      <c r="AO49" s="48"/>
      <c r="AP49" s="46"/>
      <c r="AQ49" s="46"/>
      <c r="AR49" s="49"/>
    </row>
    <row r="50" spans="1:57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 spans="1:57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 spans="1:57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 spans="1:57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 spans="1:57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 spans="1:57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 spans="1:57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 spans="1:57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 spans="1:57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 spans="1:57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pans="1:57" s="2" customFormat="1" ht="12.75">
      <c r="A60" s="32"/>
      <c r="B60" s="33"/>
      <c r="C60" s="34"/>
      <c r="D60" s="50" t="s">
        <v>50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50" t="s">
        <v>51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50" t="s">
        <v>50</v>
      </c>
      <c r="AI60" s="36"/>
      <c r="AJ60" s="36"/>
      <c r="AK60" s="36"/>
      <c r="AL60" s="36"/>
      <c r="AM60" s="50" t="s">
        <v>51</v>
      </c>
      <c r="AN60" s="36"/>
      <c r="AO60" s="36"/>
      <c r="AP60" s="34"/>
      <c r="AQ60" s="34"/>
      <c r="AR60" s="37"/>
      <c r="BE60" s="32"/>
    </row>
    <row r="61" spans="1:57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 spans="1:57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 spans="1:57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pans="1:57" s="2" customFormat="1" ht="12.75">
      <c r="A64" s="32"/>
      <c r="B64" s="33"/>
      <c r="C64" s="34"/>
      <c r="D64" s="47" t="s">
        <v>52</v>
      </c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47" t="s">
        <v>53</v>
      </c>
      <c r="AI64" s="51"/>
      <c r="AJ64" s="51"/>
      <c r="AK64" s="51"/>
      <c r="AL64" s="51"/>
      <c r="AM64" s="51"/>
      <c r="AN64" s="51"/>
      <c r="AO64" s="51"/>
      <c r="AP64" s="34"/>
      <c r="AQ64" s="34"/>
      <c r="AR64" s="37"/>
      <c r="BE64" s="32"/>
    </row>
    <row r="65" spans="1:57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 spans="1:57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 spans="1:57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 spans="1:57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 spans="1:57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 spans="1:57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 spans="1:57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 spans="1:57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 spans="1:57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 spans="1:57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pans="1:57" s="2" customFormat="1" ht="12.75">
      <c r="A75" s="32"/>
      <c r="B75" s="33"/>
      <c r="C75" s="34"/>
      <c r="D75" s="50" t="s">
        <v>50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50" t="s">
        <v>51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50" t="s">
        <v>50</v>
      </c>
      <c r="AI75" s="36"/>
      <c r="AJ75" s="36"/>
      <c r="AK75" s="36"/>
      <c r="AL75" s="36"/>
      <c r="AM75" s="50" t="s">
        <v>51</v>
      </c>
      <c r="AN75" s="36"/>
      <c r="AO75" s="36"/>
      <c r="AP75" s="34"/>
      <c r="AQ75" s="34"/>
      <c r="AR75" s="37"/>
      <c r="BE75" s="32"/>
    </row>
    <row r="76" spans="1:57" s="2" customFormat="1">
      <c r="A76" s="32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7"/>
      <c r="BE76" s="32"/>
    </row>
    <row r="77" spans="1:57" s="2" customFormat="1" ht="6.95" customHeight="1">
      <c r="A77" s="32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37"/>
      <c r="BE77" s="32"/>
    </row>
    <row r="81" spans="1:90" s="2" customFormat="1" ht="6.95" customHeight="1">
      <c r="A81" s="32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37"/>
      <c r="BE81" s="32"/>
    </row>
    <row r="82" spans="1:90" s="2" customFormat="1" ht="24.95" customHeight="1">
      <c r="A82" s="32"/>
      <c r="B82" s="33"/>
      <c r="C82" s="21" t="s">
        <v>54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7"/>
      <c r="BE82" s="32"/>
    </row>
    <row r="83" spans="1:90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7"/>
      <c r="BE83" s="32"/>
    </row>
    <row r="84" spans="1:90" s="4" customFormat="1" ht="12" customHeight="1">
      <c r="B84" s="56"/>
      <c r="C84" s="27" t="s">
        <v>13</v>
      </c>
      <c r="D84" s="57"/>
      <c r="E84" s="57"/>
      <c r="F84" s="57"/>
      <c r="G84" s="57"/>
      <c r="H84" s="57"/>
      <c r="I84" s="57"/>
      <c r="J84" s="57"/>
      <c r="K84" s="57"/>
      <c r="L84" s="57" t="str">
        <f>K5</f>
        <v>1</v>
      </c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8"/>
    </row>
    <row r="85" spans="1:90" s="5" customFormat="1" ht="36.950000000000003" customHeight="1">
      <c r="B85" s="59"/>
      <c r="C85" s="60" t="s">
        <v>16</v>
      </c>
      <c r="D85" s="61"/>
      <c r="E85" s="61"/>
      <c r="F85" s="61"/>
      <c r="G85" s="61"/>
      <c r="H85" s="61"/>
      <c r="I85" s="61"/>
      <c r="J85" s="61"/>
      <c r="K85" s="61"/>
      <c r="L85" s="264" t="str">
        <f>K6</f>
        <v>Rekonstrukce hygienických zařízení na pracovišti v Ostravě</v>
      </c>
      <c r="M85" s="265"/>
      <c r="N85" s="265"/>
      <c r="O85" s="265"/>
      <c r="P85" s="265"/>
      <c r="Q85" s="265"/>
      <c r="R85" s="265"/>
      <c r="S85" s="265"/>
      <c r="T85" s="265"/>
      <c r="U85" s="265"/>
      <c r="V85" s="265"/>
      <c r="W85" s="265"/>
      <c r="X85" s="265"/>
      <c r="Y85" s="265"/>
      <c r="Z85" s="265"/>
      <c r="AA85" s="265"/>
      <c r="AB85" s="265"/>
      <c r="AC85" s="265"/>
      <c r="AD85" s="265"/>
      <c r="AE85" s="265"/>
      <c r="AF85" s="265"/>
      <c r="AG85" s="265"/>
      <c r="AH85" s="265"/>
      <c r="AI85" s="265"/>
      <c r="AJ85" s="265"/>
      <c r="AK85" s="265"/>
      <c r="AL85" s="265"/>
      <c r="AM85" s="265"/>
      <c r="AN85" s="265"/>
      <c r="AO85" s="265"/>
      <c r="AP85" s="61"/>
      <c r="AQ85" s="61"/>
      <c r="AR85" s="62"/>
    </row>
    <row r="86" spans="1:90" s="2" customFormat="1" ht="6.95" customHeight="1">
      <c r="A86" s="32"/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7"/>
      <c r="BE86" s="32"/>
    </row>
    <row r="87" spans="1:90" s="2" customFormat="1" ht="12" customHeight="1">
      <c r="A87" s="32"/>
      <c r="B87" s="33"/>
      <c r="C87" s="27" t="s">
        <v>20</v>
      </c>
      <c r="D87" s="34"/>
      <c r="E87" s="34"/>
      <c r="F87" s="34"/>
      <c r="G87" s="34"/>
      <c r="H87" s="34"/>
      <c r="I87" s="34"/>
      <c r="J87" s="34"/>
      <c r="K87" s="34"/>
      <c r="L87" s="63" t="str">
        <f>IF(K8="","",K8)</f>
        <v>Ostrava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7" t="s">
        <v>22</v>
      </c>
      <c r="AJ87" s="34"/>
      <c r="AK87" s="34"/>
      <c r="AL87" s="34"/>
      <c r="AM87" s="266" t="str">
        <f>IF(AN8= "","",AN8)</f>
        <v>3. 8. 2020</v>
      </c>
      <c r="AN87" s="266"/>
      <c r="AO87" s="34"/>
      <c r="AP87" s="34"/>
      <c r="AQ87" s="34"/>
      <c r="AR87" s="37"/>
      <c r="BE87" s="32"/>
    </row>
    <row r="88" spans="1:90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7"/>
      <c r="BE88" s="32"/>
    </row>
    <row r="89" spans="1:90" s="2" customFormat="1" ht="15.2" customHeight="1">
      <c r="A89" s="32"/>
      <c r="B89" s="33"/>
      <c r="C89" s="27" t="s">
        <v>24</v>
      </c>
      <c r="D89" s="34"/>
      <c r="E89" s="34"/>
      <c r="F89" s="34"/>
      <c r="G89" s="34"/>
      <c r="H89" s="34"/>
      <c r="I89" s="34"/>
      <c r="J89" s="34"/>
      <c r="K89" s="34"/>
      <c r="L89" s="57" t="str">
        <f>IF(E11= "","",E11)</f>
        <v>KHS MSK Ostrava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7" t="s">
        <v>30</v>
      </c>
      <c r="AJ89" s="34"/>
      <c r="AK89" s="34"/>
      <c r="AL89" s="34"/>
      <c r="AM89" s="267" t="str">
        <f>IF(E17="","",E17)</f>
        <v>Ing.Jan Neuwirt</v>
      </c>
      <c r="AN89" s="268"/>
      <c r="AO89" s="268"/>
      <c r="AP89" s="268"/>
      <c r="AQ89" s="34"/>
      <c r="AR89" s="37"/>
      <c r="AS89" s="269" t="s">
        <v>55</v>
      </c>
      <c r="AT89" s="270"/>
      <c r="AU89" s="65"/>
      <c r="AV89" s="65"/>
      <c r="AW89" s="65"/>
      <c r="AX89" s="65"/>
      <c r="AY89" s="65"/>
      <c r="AZ89" s="65"/>
      <c r="BA89" s="65"/>
      <c r="BB89" s="65"/>
      <c r="BC89" s="65"/>
      <c r="BD89" s="66"/>
      <c r="BE89" s="32"/>
    </row>
    <row r="90" spans="1:90" s="2" customFormat="1" ht="15.2" customHeight="1">
      <c r="A90" s="32"/>
      <c r="B90" s="33"/>
      <c r="C90" s="27" t="s">
        <v>28</v>
      </c>
      <c r="D90" s="34"/>
      <c r="E90" s="34"/>
      <c r="F90" s="34"/>
      <c r="G90" s="34"/>
      <c r="H90" s="34"/>
      <c r="I90" s="34"/>
      <c r="J90" s="34"/>
      <c r="K90" s="34"/>
      <c r="L90" s="57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7" t="s">
        <v>33</v>
      </c>
      <c r="AJ90" s="34"/>
      <c r="AK90" s="34"/>
      <c r="AL90" s="34"/>
      <c r="AM90" s="267" t="str">
        <f>IF(E20="","",E20)</f>
        <v>Ing.Jan Neuwirt</v>
      </c>
      <c r="AN90" s="268"/>
      <c r="AO90" s="268"/>
      <c r="AP90" s="268"/>
      <c r="AQ90" s="34"/>
      <c r="AR90" s="37"/>
      <c r="AS90" s="271"/>
      <c r="AT90" s="272"/>
      <c r="AU90" s="67"/>
      <c r="AV90" s="67"/>
      <c r="AW90" s="67"/>
      <c r="AX90" s="67"/>
      <c r="AY90" s="67"/>
      <c r="AZ90" s="67"/>
      <c r="BA90" s="67"/>
      <c r="BB90" s="67"/>
      <c r="BC90" s="67"/>
      <c r="BD90" s="68"/>
      <c r="BE90" s="32"/>
    </row>
    <row r="91" spans="1:90" s="2" customFormat="1" ht="10.9" customHeight="1">
      <c r="A91" s="32"/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7"/>
      <c r="AS91" s="273"/>
      <c r="AT91" s="274"/>
      <c r="AU91" s="69"/>
      <c r="AV91" s="69"/>
      <c r="AW91" s="69"/>
      <c r="AX91" s="69"/>
      <c r="AY91" s="69"/>
      <c r="AZ91" s="69"/>
      <c r="BA91" s="69"/>
      <c r="BB91" s="69"/>
      <c r="BC91" s="69"/>
      <c r="BD91" s="70"/>
      <c r="BE91" s="32"/>
    </row>
    <row r="92" spans="1:90" s="2" customFormat="1" ht="29.25" customHeight="1">
      <c r="A92" s="32"/>
      <c r="B92" s="33"/>
      <c r="C92" s="254" t="s">
        <v>56</v>
      </c>
      <c r="D92" s="255"/>
      <c r="E92" s="255"/>
      <c r="F92" s="255"/>
      <c r="G92" s="255"/>
      <c r="H92" s="71"/>
      <c r="I92" s="256" t="s">
        <v>57</v>
      </c>
      <c r="J92" s="255"/>
      <c r="K92" s="255"/>
      <c r="L92" s="255"/>
      <c r="M92" s="255"/>
      <c r="N92" s="255"/>
      <c r="O92" s="255"/>
      <c r="P92" s="255"/>
      <c r="Q92" s="255"/>
      <c r="R92" s="255"/>
      <c r="S92" s="255"/>
      <c r="T92" s="255"/>
      <c r="U92" s="255"/>
      <c r="V92" s="255"/>
      <c r="W92" s="255"/>
      <c r="X92" s="255"/>
      <c r="Y92" s="255"/>
      <c r="Z92" s="255"/>
      <c r="AA92" s="255"/>
      <c r="AB92" s="255"/>
      <c r="AC92" s="255"/>
      <c r="AD92" s="255"/>
      <c r="AE92" s="255"/>
      <c r="AF92" s="255"/>
      <c r="AG92" s="257" t="s">
        <v>58</v>
      </c>
      <c r="AH92" s="255"/>
      <c r="AI92" s="255"/>
      <c r="AJ92" s="255"/>
      <c r="AK92" s="255"/>
      <c r="AL92" s="255"/>
      <c r="AM92" s="255"/>
      <c r="AN92" s="256" t="s">
        <v>59</v>
      </c>
      <c r="AO92" s="255"/>
      <c r="AP92" s="258"/>
      <c r="AQ92" s="72" t="s">
        <v>60</v>
      </c>
      <c r="AR92" s="37"/>
      <c r="AS92" s="73" t="s">
        <v>61</v>
      </c>
      <c r="AT92" s="74" t="s">
        <v>62</v>
      </c>
      <c r="AU92" s="74" t="s">
        <v>63</v>
      </c>
      <c r="AV92" s="74" t="s">
        <v>64</v>
      </c>
      <c r="AW92" s="74" t="s">
        <v>65</v>
      </c>
      <c r="AX92" s="74" t="s">
        <v>66</v>
      </c>
      <c r="AY92" s="74" t="s">
        <v>67</v>
      </c>
      <c r="AZ92" s="74" t="s">
        <v>68</v>
      </c>
      <c r="BA92" s="74" t="s">
        <v>69</v>
      </c>
      <c r="BB92" s="74" t="s">
        <v>70</v>
      </c>
      <c r="BC92" s="74" t="s">
        <v>71</v>
      </c>
      <c r="BD92" s="75" t="s">
        <v>72</v>
      </c>
      <c r="BE92" s="32"/>
    </row>
    <row r="93" spans="1:90" s="2" customFormat="1" ht="10.9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7"/>
      <c r="AS93" s="76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8"/>
      <c r="BE93" s="32"/>
    </row>
    <row r="94" spans="1:90" s="6" customFormat="1" ht="32.450000000000003" customHeight="1">
      <c r="B94" s="79"/>
      <c r="C94" s="80" t="s">
        <v>73</v>
      </c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262">
        <f>ROUND(AG95,2)</f>
        <v>0</v>
      </c>
      <c r="AH94" s="262"/>
      <c r="AI94" s="262"/>
      <c r="AJ94" s="262"/>
      <c r="AK94" s="262"/>
      <c r="AL94" s="262"/>
      <c r="AM94" s="262"/>
      <c r="AN94" s="263">
        <f>SUM(AG94,AT94)</f>
        <v>0</v>
      </c>
      <c r="AO94" s="263"/>
      <c r="AP94" s="263"/>
      <c r="AQ94" s="83" t="s">
        <v>1</v>
      </c>
      <c r="AR94" s="84"/>
      <c r="AS94" s="85">
        <f>ROUND(AS95,2)</f>
        <v>0</v>
      </c>
      <c r="AT94" s="86">
        <f>ROUND(SUM(AV94:AW94),2)</f>
        <v>0</v>
      </c>
      <c r="AU94" s="87">
        <f>ROUND(AU95,5)</f>
        <v>0</v>
      </c>
      <c r="AV94" s="86">
        <f>ROUND(AZ94*L29,2)</f>
        <v>0</v>
      </c>
      <c r="AW94" s="86">
        <f>ROUND(BA94*L30,2)</f>
        <v>0</v>
      </c>
      <c r="AX94" s="86">
        <f>ROUND(BB94*L29,2)</f>
        <v>0</v>
      </c>
      <c r="AY94" s="86">
        <f>ROUND(BC94*L30,2)</f>
        <v>0</v>
      </c>
      <c r="AZ94" s="86">
        <f>ROUND(AZ95,2)</f>
        <v>0</v>
      </c>
      <c r="BA94" s="86">
        <f>ROUND(BA95,2)</f>
        <v>0</v>
      </c>
      <c r="BB94" s="86">
        <f>ROUND(BB95,2)</f>
        <v>0</v>
      </c>
      <c r="BC94" s="86">
        <f>ROUND(BC95,2)</f>
        <v>0</v>
      </c>
      <c r="BD94" s="88">
        <f>ROUND(BD95,2)</f>
        <v>0</v>
      </c>
      <c r="BS94" s="89" t="s">
        <v>74</v>
      </c>
      <c r="BT94" s="89" t="s">
        <v>75</v>
      </c>
      <c r="BV94" s="89" t="s">
        <v>76</v>
      </c>
      <c r="BW94" s="89" t="s">
        <v>5</v>
      </c>
      <c r="BX94" s="89" t="s">
        <v>77</v>
      </c>
      <c r="CL94" s="89" t="s">
        <v>1</v>
      </c>
    </row>
    <row r="95" spans="1:90" s="7" customFormat="1" ht="24.75" customHeight="1">
      <c r="A95" s="90" t="s">
        <v>78</v>
      </c>
      <c r="B95" s="91"/>
      <c r="C95" s="92"/>
      <c r="D95" s="261" t="s">
        <v>14</v>
      </c>
      <c r="E95" s="261"/>
      <c r="F95" s="261"/>
      <c r="G95" s="261"/>
      <c r="H95" s="261"/>
      <c r="I95" s="93"/>
      <c r="J95" s="261" t="s">
        <v>17</v>
      </c>
      <c r="K95" s="261"/>
      <c r="L95" s="261"/>
      <c r="M95" s="261"/>
      <c r="N95" s="261"/>
      <c r="O95" s="261"/>
      <c r="P95" s="261"/>
      <c r="Q95" s="261"/>
      <c r="R95" s="261"/>
      <c r="S95" s="261"/>
      <c r="T95" s="261"/>
      <c r="U95" s="261"/>
      <c r="V95" s="261"/>
      <c r="W95" s="261"/>
      <c r="X95" s="261"/>
      <c r="Y95" s="261"/>
      <c r="Z95" s="261"/>
      <c r="AA95" s="261"/>
      <c r="AB95" s="261"/>
      <c r="AC95" s="261"/>
      <c r="AD95" s="261"/>
      <c r="AE95" s="261"/>
      <c r="AF95" s="261"/>
      <c r="AG95" s="259">
        <f>'1 - Rekonstrukce hygienic...'!J30</f>
        <v>0</v>
      </c>
      <c r="AH95" s="260"/>
      <c r="AI95" s="260"/>
      <c r="AJ95" s="260"/>
      <c r="AK95" s="260"/>
      <c r="AL95" s="260"/>
      <c r="AM95" s="260"/>
      <c r="AN95" s="259">
        <f>SUM(AG95,AT95)</f>
        <v>0</v>
      </c>
      <c r="AO95" s="260"/>
      <c r="AP95" s="260"/>
      <c r="AQ95" s="94" t="s">
        <v>79</v>
      </c>
      <c r="AR95" s="95"/>
      <c r="AS95" s="96">
        <v>0</v>
      </c>
      <c r="AT95" s="97">
        <f>ROUND(SUM(AV95:AW95),2)</f>
        <v>0</v>
      </c>
      <c r="AU95" s="98">
        <f>'1 - Rekonstrukce hygienic...'!P142</f>
        <v>0</v>
      </c>
      <c r="AV95" s="97">
        <f>'1 - Rekonstrukce hygienic...'!J33</f>
        <v>0</v>
      </c>
      <c r="AW95" s="97">
        <f>'1 - Rekonstrukce hygienic...'!J34</f>
        <v>0</v>
      </c>
      <c r="AX95" s="97">
        <f>'1 - Rekonstrukce hygienic...'!J35</f>
        <v>0</v>
      </c>
      <c r="AY95" s="97">
        <f>'1 - Rekonstrukce hygienic...'!J36</f>
        <v>0</v>
      </c>
      <c r="AZ95" s="97">
        <f>'1 - Rekonstrukce hygienic...'!F33</f>
        <v>0</v>
      </c>
      <c r="BA95" s="97">
        <f>'1 - Rekonstrukce hygienic...'!F34</f>
        <v>0</v>
      </c>
      <c r="BB95" s="97">
        <f>'1 - Rekonstrukce hygienic...'!F35</f>
        <v>0</v>
      </c>
      <c r="BC95" s="97">
        <f>'1 - Rekonstrukce hygienic...'!F36</f>
        <v>0</v>
      </c>
      <c r="BD95" s="99">
        <f>'1 - Rekonstrukce hygienic...'!F37</f>
        <v>0</v>
      </c>
      <c r="BT95" s="100" t="s">
        <v>14</v>
      </c>
      <c r="BU95" s="100" t="s">
        <v>80</v>
      </c>
      <c r="BV95" s="100" t="s">
        <v>76</v>
      </c>
      <c r="BW95" s="100" t="s">
        <v>5</v>
      </c>
      <c r="BX95" s="100" t="s">
        <v>77</v>
      </c>
      <c r="CL95" s="100" t="s">
        <v>1</v>
      </c>
    </row>
    <row r="96" spans="1:90" s="2" customFormat="1" ht="30" customHeight="1">
      <c r="A96" s="32"/>
      <c r="B96" s="33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7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</row>
    <row r="97" spans="1:57" s="2" customFormat="1" ht="6.95" customHeight="1">
      <c r="A97" s="32"/>
      <c r="B97" s="52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37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</row>
  </sheetData>
  <sheetProtection algorithmName="SHA-512" hashValue="KvYNNBTACm83qMN+d19qmQc0HOj22o6UMVl9vgRR8yIOBVnYZjmMsjzDypoiXAuCPgMpmA8sZfQjTlRNjgm9fw==" saltValue="PJ6Dpb6CWtP+kzHOLRHLERaTv4x1sjV//Xba+LTLkjlxAjKj++DsI7qKAmfUQaRrxto19o9/9t1Qz/KXJG83/g==" spinCount="100000" sheet="1" objects="1" scenarios="1" formatColumns="0" formatRows="0"/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1 - Rekonstrukce hygienic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06"/>
  <sheetViews>
    <sheetView showGridLines="0" tabSelected="1" workbookViewId="0">
      <selection activeCell="L34" sqref="L34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1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5.75">
      <c r="B1" s="252" t="s">
        <v>684</v>
      </c>
    </row>
    <row r="2" spans="1:46" s="1" customFormat="1" ht="36.950000000000003" customHeight="1">
      <c r="I2" s="101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AT2" s="15" t="s">
        <v>5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4"/>
      <c r="J3" s="103"/>
      <c r="K3" s="103"/>
      <c r="L3" s="18"/>
      <c r="AT3" s="15" t="s">
        <v>81</v>
      </c>
    </row>
    <row r="4" spans="1:46" s="1" customFormat="1" ht="24.95" customHeight="1">
      <c r="B4" s="18"/>
      <c r="D4" s="105" t="s">
        <v>82</v>
      </c>
      <c r="I4" s="101"/>
      <c r="L4" s="18"/>
      <c r="M4" s="106" t="s">
        <v>10</v>
      </c>
      <c r="AT4" s="15" t="s">
        <v>4</v>
      </c>
    </row>
    <row r="5" spans="1:46" s="1" customFormat="1" ht="6.95" customHeight="1">
      <c r="B5" s="18"/>
      <c r="I5" s="101"/>
      <c r="L5" s="18"/>
    </row>
    <row r="6" spans="1:46" s="2" customFormat="1" ht="12" customHeight="1">
      <c r="A6" s="32"/>
      <c r="B6" s="37"/>
      <c r="C6" s="32"/>
      <c r="D6" s="107" t="s">
        <v>16</v>
      </c>
      <c r="E6" s="32"/>
      <c r="F6" s="32"/>
      <c r="G6" s="32"/>
      <c r="H6" s="32"/>
      <c r="I6" s="108"/>
      <c r="J6" s="32"/>
      <c r="K6" s="32"/>
      <c r="L6" s="49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</row>
    <row r="7" spans="1:46" s="2" customFormat="1" ht="16.5" customHeight="1">
      <c r="A7" s="32"/>
      <c r="B7" s="37"/>
      <c r="C7" s="32"/>
      <c r="D7" s="32"/>
      <c r="E7" s="297" t="s">
        <v>17</v>
      </c>
      <c r="F7" s="298"/>
      <c r="G7" s="298"/>
      <c r="H7" s="298"/>
      <c r="I7" s="108"/>
      <c r="J7" s="32"/>
      <c r="K7" s="32"/>
      <c r="L7" s="49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</row>
    <row r="8" spans="1:46" s="2" customFormat="1">
      <c r="A8" s="32"/>
      <c r="B8" s="37"/>
      <c r="C8" s="32"/>
      <c r="D8" s="32"/>
      <c r="E8" s="32"/>
      <c r="F8" s="32"/>
      <c r="G8" s="32"/>
      <c r="H8" s="32"/>
      <c r="I8" s="108"/>
      <c r="J8" s="32"/>
      <c r="K8" s="32"/>
      <c r="L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2" customHeight="1">
      <c r="A9" s="32"/>
      <c r="B9" s="37"/>
      <c r="C9" s="32"/>
      <c r="D9" s="107" t="s">
        <v>18</v>
      </c>
      <c r="E9" s="32"/>
      <c r="F9" s="109" t="s">
        <v>1</v>
      </c>
      <c r="G9" s="32"/>
      <c r="H9" s="32"/>
      <c r="I9" s="27" t="s">
        <v>19</v>
      </c>
      <c r="J9" s="109" t="s">
        <v>1</v>
      </c>
      <c r="K9" s="32"/>
      <c r="L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2" customHeight="1">
      <c r="A10" s="32"/>
      <c r="B10" s="37"/>
      <c r="C10" s="32"/>
      <c r="D10" s="107" t="s">
        <v>20</v>
      </c>
      <c r="E10" s="32"/>
      <c r="F10" s="109" t="s">
        <v>21</v>
      </c>
      <c r="G10" s="32"/>
      <c r="H10" s="32"/>
      <c r="I10" s="27" t="s">
        <v>22</v>
      </c>
      <c r="J10" s="111" t="str">
        <f>'Rekapitulace stavby'!AN8</f>
        <v>3. 8. 2020</v>
      </c>
      <c r="K10" s="32"/>
      <c r="L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0.9" customHeight="1">
      <c r="A11" s="32"/>
      <c r="B11" s="37"/>
      <c r="C11" s="32"/>
      <c r="D11" s="32"/>
      <c r="E11" s="32"/>
      <c r="F11" s="32"/>
      <c r="G11" s="32"/>
      <c r="H11" s="32"/>
      <c r="I11" s="251"/>
      <c r="J11" s="32"/>
      <c r="K11" s="32"/>
      <c r="L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07" t="s">
        <v>24</v>
      </c>
      <c r="E12" s="32"/>
      <c r="F12" s="32"/>
      <c r="G12" s="32"/>
      <c r="H12" s="32"/>
      <c r="I12" s="27" t="s">
        <v>25</v>
      </c>
      <c r="J12" s="109" t="s">
        <v>1</v>
      </c>
      <c r="K12" s="32"/>
      <c r="L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8" customHeight="1">
      <c r="A13" s="32"/>
      <c r="B13" s="37"/>
      <c r="C13" s="32"/>
      <c r="D13" s="32"/>
      <c r="E13" s="109" t="s">
        <v>26</v>
      </c>
      <c r="F13" s="32"/>
      <c r="G13" s="32"/>
      <c r="H13" s="32"/>
      <c r="I13" s="27" t="s">
        <v>27</v>
      </c>
      <c r="J13" s="109" t="s">
        <v>1</v>
      </c>
      <c r="K13" s="32"/>
      <c r="L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6.95" customHeight="1">
      <c r="A14" s="32"/>
      <c r="B14" s="37"/>
      <c r="C14" s="32"/>
      <c r="D14" s="32"/>
      <c r="E14" s="32"/>
      <c r="F14" s="32"/>
      <c r="G14" s="32"/>
      <c r="H14" s="32"/>
      <c r="I14" s="251"/>
      <c r="J14" s="32"/>
      <c r="K14" s="32"/>
      <c r="L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2" customHeight="1">
      <c r="A15" s="32"/>
      <c r="B15" s="37"/>
      <c r="C15" s="32"/>
      <c r="D15" s="107" t="s">
        <v>28</v>
      </c>
      <c r="E15" s="32"/>
      <c r="F15" s="32"/>
      <c r="G15" s="32"/>
      <c r="H15" s="32"/>
      <c r="I15" s="27" t="s">
        <v>25</v>
      </c>
      <c r="J15" s="28" t="str">
        <f>'Rekapitulace stavby'!AN13</f>
        <v>Vyplň údaj</v>
      </c>
      <c r="K15" s="32"/>
      <c r="L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8" customHeight="1">
      <c r="A16" s="32"/>
      <c r="B16" s="37"/>
      <c r="C16" s="32"/>
      <c r="D16" s="32"/>
      <c r="E16" s="299" t="str">
        <f>'Rekapitulace stavby'!E14</f>
        <v>Vyplň údaj</v>
      </c>
      <c r="F16" s="300"/>
      <c r="G16" s="300"/>
      <c r="H16" s="300"/>
      <c r="I16" s="27" t="s">
        <v>27</v>
      </c>
      <c r="J16" s="28" t="str">
        <f>'Rekapitulace stavby'!AN14</f>
        <v>Vyplň údaj</v>
      </c>
      <c r="K16" s="32"/>
      <c r="L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6.95" customHeight="1">
      <c r="A17" s="32"/>
      <c r="B17" s="37"/>
      <c r="C17" s="32"/>
      <c r="D17" s="32"/>
      <c r="E17" s="32"/>
      <c r="F17" s="32"/>
      <c r="G17" s="32"/>
      <c r="H17" s="32"/>
      <c r="I17" s="251"/>
      <c r="J17" s="32"/>
      <c r="K17" s="32"/>
      <c r="L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2" customHeight="1">
      <c r="A18" s="32"/>
      <c r="B18" s="37"/>
      <c r="C18" s="32"/>
      <c r="D18" s="107" t="s">
        <v>30</v>
      </c>
      <c r="E18" s="32"/>
      <c r="F18" s="32"/>
      <c r="G18" s="32"/>
      <c r="H18" s="32"/>
      <c r="I18" s="27" t="s">
        <v>25</v>
      </c>
      <c r="J18" s="109" t="s">
        <v>1</v>
      </c>
      <c r="K18" s="32"/>
      <c r="L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8" customHeight="1">
      <c r="A19" s="32"/>
      <c r="B19" s="37"/>
      <c r="C19" s="32"/>
      <c r="D19" s="32"/>
      <c r="E19" s="109" t="s">
        <v>31</v>
      </c>
      <c r="F19" s="32"/>
      <c r="G19" s="32"/>
      <c r="H19" s="32"/>
      <c r="I19" s="27" t="s">
        <v>27</v>
      </c>
      <c r="J19" s="109" t="s">
        <v>1</v>
      </c>
      <c r="K19" s="32"/>
      <c r="L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6.95" customHeight="1">
      <c r="A20" s="32"/>
      <c r="B20" s="37"/>
      <c r="C20" s="32"/>
      <c r="D20" s="32"/>
      <c r="E20" s="32"/>
      <c r="F20" s="32"/>
      <c r="G20" s="32"/>
      <c r="H20" s="32"/>
      <c r="I20" s="251"/>
      <c r="J20" s="32"/>
      <c r="K20" s="32"/>
      <c r="L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2" customHeight="1">
      <c r="A21" s="32"/>
      <c r="B21" s="37"/>
      <c r="C21" s="32"/>
      <c r="D21" s="107" t="s">
        <v>33</v>
      </c>
      <c r="E21" s="32"/>
      <c r="F21" s="32"/>
      <c r="G21" s="32"/>
      <c r="H21" s="32"/>
      <c r="I21" s="27" t="s">
        <v>25</v>
      </c>
      <c r="J21" s="109" t="s">
        <v>1</v>
      </c>
      <c r="K21" s="32"/>
      <c r="L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8" customHeight="1">
      <c r="A22" s="32"/>
      <c r="B22" s="37"/>
      <c r="C22" s="32"/>
      <c r="D22" s="32"/>
      <c r="E22" s="109" t="s">
        <v>31</v>
      </c>
      <c r="F22" s="32"/>
      <c r="G22" s="32"/>
      <c r="H22" s="32"/>
      <c r="I22" s="27" t="s">
        <v>27</v>
      </c>
      <c r="J22" s="109" t="s">
        <v>1</v>
      </c>
      <c r="K22" s="32"/>
      <c r="L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6.95" customHeight="1">
      <c r="A23" s="32"/>
      <c r="B23" s="37"/>
      <c r="C23" s="32"/>
      <c r="D23" s="32"/>
      <c r="E23" s="32"/>
      <c r="F23" s="32"/>
      <c r="G23" s="32"/>
      <c r="H23" s="32"/>
      <c r="I23" s="251"/>
      <c r="J23" s="32"/>
      <c r="K23" s="32"/>
      <c r="L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2" customHeight="1">
      <c r="A24" s="32"/>
      <c r="B24" s="37"/>
      <c r="C24" s="32"/>
      <c r="D24" s="107" t="s">
        <v>34</v>
      </c>
      <c r="E24" s="32"/>
      <c r="F24" s="32"/>
      <c r="G24" s="32"/>
      <c r="H24" s="32"/>
      <c r="I24" s="108"/>
      <c r="J24" s="32"/>
      <c r="K24" s="32"/>
      <c r="L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8" customFormat="1" ht="16.5" customHeight="1">
      <c r="A25" s="112"/>
      <c r="B25" s="113"/>
      <c r="C25" s="112"/>
      <c r="D25" s="112"/>
      <c r="E25" s="301" t="s">
        <v>1</v>
      </c>
      <c r="F25" s="301"/>
      <c r="G25" s="301"/>
      <c r="H25" s="301"/>
      <c r="I25" s="114"/>
      <c r="J25" s="112"/>
      <c r="K25" s="112"/>
      <c r="L25" s="115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</row>
    <row r="26" spans="1:31" s="2" customFormat="1" ht="6.95" customHeight="1">
      <c r="A26" s="32"/>
      <c r="B26" s="37"/>
      <c r="C26" s="32"/>
      <c r="D26" s="32"/>
      <c r="E26" s="32"/>
      <c r="F26" s="32"/>
      <c r="G26" s="32"/>
      <c r="H26" s="32"/>
      <c r="I26" s="108"/>
      <c r="J26" s="32"/>
      <c r="K26" s="32"/>
      <c r="L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6.95" customHeight="1">
      <c r="A27" s="32"/>
      <c r="B27" s="37"/>
      <c r="C27" s="32"/>
      <c r="D27" s="116"/>
      <c r="E27" s="116"/>
      <c r="F27" s="116"/>
      <c r="G27" s="116"/>
      <c r="H27" s="116"/>
      <c r="I27" s="117"/>
      <c r="J27" s="116"/>
      <c r="K27" s="116"/>
      <c r="L27" s="49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14.45" customHeight="1">
      <c r="A28" s="32"/>
      <c r="B28" s="37"/>
      <c r="C28" s="32"/>
      <c r="D28" s="109" t="s">
        <v>83</v>
      </c>
      <c r="E28" s="32"/>
      <c r="F28" s="32"/>
      <c r="G28" s="32"/>
      <c r="H28" s="32"/>
      <c r="I28" s="108"/>
      <c r="J28" s="118">
        <f>J94</f>
        <v>0</v>
      </c>
      <c r="K28" s="32"/>
      <c r="L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14.45" customHeight="1">
      <c r="A29" s="32"/>
      <c r="B29" s="37"/>
      <c r="C29" s="32"/>
      <c r="D29" s="119" t="s">
        <v>84</v>
      </c>
      <c r="E29" s="32"/>
      <c r="F29" s="32"/>
      <c r="G29" s="32"/>
      <c r="H29" s="32"/>
      <c r="I29" s="108"/>
      <c r="J29" s="118">
        <f>J117</f>
        <v>0</v>
      </c>
      <c r="K29" s="32"/>
      <c r="L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7"/>
      <c r="C30" s="32"/>
      <c r="D30" s="120" t="s">
        <v>35</v>
      </c>
      <c r="E30" s="32"/>
      <c r="F30" s="32"/>
      <c r="G30" s="32"/>
      <c r="H30" s="32"/>
      <c r="I30" s="108"/>
      <c r="J30" s="121">
        <f>ROUND(J28 + J29, 2)</f>
        <v>0</v>
      </c>
      <c r="K30" s="32"/>
      <c r="L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7"/>
      <c r="C31" s="32"/>
      <c r="D31" s="116"/>
      <c r="E31" s="116"/>
      <c r="F31" s="116"/>
      <c r="G31" s="116"/>
      <c r="H31" s="116"/>
      <c r="I31" s="117"/>
      <c r="J31" s="116"/>
      <c r="K31" s="116"/>
      <c r="L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7"/>
      <c r="C32" s="32"/>
      <c r="D32" s="32"/>
      <c r="E32" s="32"/>
      <c r="F32" s="122" t="s">
        <v>37</v>
      </c>
      <c r="G32" s="32"/>
      <c r="H32" s="32"/>
      <c r="I32" s="250" t="s">
        <v>36</v>
      </c>
      <c r="J32" s="122" t="s">
        <v>38</v>
      </c>
      <c r="K32" s="32"/>
      <c r="L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7"/>
      <c r="C33" s="32"/>
      <c r="D33" s="123" t="s">
        <v>39</v>
      </c>
      <c r="E33" s="107" t="s">
        <v>40</v>
      </c>
      <c r="F33" s="124">
        <f>ROUND((SUM(BE117:BE124) + SUM(BE142:BE305)),  2)</f>
        <v>0</v>
      </c>
      <c r="G33" s="32"/>
      <c r="H33" s="32"/>
      <c r="I33" s="125">
        <v>0.21</v>
      </c>
      <c r="J33" s="124">
        <f>ROUND(((SUM(BE117:BE124) + SUM(BE142:BE305))*I33),  2)</f>
        <v>0</v>
      </c>
      <c r="K33" s="32"/>
      <c r="L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107" t="s">
        <v>41</v>
      </c>
      <c r="F34" s="124">
        <f>ROUND((SUM(BF117:BF124) + SUM(BF142:BF305)),  2)</f>
        <v>0</v>
      </c>
      <c r="G34" s="32"/>
      <c r="H34" s="32"/>
      <c r="I34" s="125">
        <v>0.15</v>
      </c>
      <c r="J34" s="124">
        <f>ROUND(((SUM(BF117:BF124) + SUM(BF142:BF305))*I34),  2)</f>
        <v>0</v>
      </c>
      <c r="K34" s="32"/>
      <c r="L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7"/>
      <c r="C35" s="32"/>
      <c r="D35" s="32"/>
      <c r="E35" s="107" t="s">
        <v>42</v>
      </c>
      <c r="F35" s="124">
        <f>ROUND((SUM(BG117:BG124) + SUM(BG142:BG305)),  2)</f>
        <v>0</v>
      </c>
      <c r="G35" s="32"/>
      <c r="H35" s="32"/>
      <c r="I35" s="125">
        <v>0.21</v>
      </c>
      <c r="J35" s="124">
        <f>0</f>
        <v>0</v>
      </c>
      <c r="K35" s="32"/>
      <c r="L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7"/>
      <c r="C36" s="32"/>
      <c r="D36" s="32"/>
      <c r="E36" s="107" t="s">
        <v>43</v>
      </c>
      <c r="F36" s="124">
        <f>ROUND((SUM(BH117:BH124) + SUM(BH142:BH305)),  2)</f>
        <v>0</v>
      </c>
      <c r="G36" s="32"/>
      <c r="H36" s="32"/>
      <c r="I36" s="125">
        <v>0.15</v>
      </c>
      <c r="J36" s="124">
        <f>0</f>
        <v>0</v>
      </c>
      <c r="K36" s="32"/>
      <c r="L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07" t="s">
        <v>44</v>
      </c>
      <c r="F37" s="124">
        <f>ROUND((SUM(BI117:BI124) + SUM(BI142:BI305)),  2)</f>
        <v>0</v>
      </c>
      <c r="G37" s="32"/>
      <c r="H37" s="32"/>
      <c r="I37" s="125">
        <v>0</v>
      </c>
      <c r="J37" s="124">
        <f>0</f>
        <v>0</v>
      </c>
      <c r="K37" s="32"/>
      <c r="L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7"/>
      <c r="C38" s="32"/>
      <c r="D38" s="32"/>
      <c r="E38" s="32"/>
      <c r="F38" s="32"/>
      <c r="G38" s="32"/>
      <c r="H38" s="32"/>
      <c r="I38" s="108"/>
      <c r="J38" s="32"/>
      <c r="K38" s="32"/>
      <c r="L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7"/>
      <c r="C39" s="126"/>
      <c r="D39" s="127" t="s">
        <v>45</v>
      </c>
      <c r="E39" s="128"/>
      <c r="F39" s="128"/>
      <c r="G39" s="129" t="s">
        <v>46</v>
      </c>
      <c r="H39" s="130" t="s">
        <v>47</v>
      </c>
      <c r="I39" s="131"/>
      <c r="J39" s="132">
        <f>SUM(J30:J37)</f>
        <v>0</v>
      </c>
      <c r="K39" s="133"/>
      <c r="L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7"/>
      <c r="C40" s="32"/>
      <c r="D40" s="32"/>
      <c r="E40" s="32"/>
      <c r="F40" s="32"/>
      <c r="G40" s="32"/>
      <c r="H40" s="32"/>
      <c r="I40" s="108"/>
      <c r="J40" s="32"/>
      <c r="K40" s="32"/>
      <c r="L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18"/>
      <c r="I41" s="101"/>
      <c r="L41" s="18"/>
    </row>
    <row r="42" spans="1:31" s="1" customFormat="1" ht="14.45" customHeight="1">
      <c r="B42" s="18"/>
      <c r="I42" s="101"/>
      <c r="L42" s="18"/>
    </row>
    <row r="43" spans="1:31" s="1" customFormat="1" ht="14.45" customHeight="1">
      <c r="B43" s="18"/>
      <c r="I43" s="101"/>
      <c r="L43" s="18"/>
    </row>
    <row r="44" spans="1:31" s="1" customFormat="1" ht="14.45" customHeight="1">
      <c r="B44" s="18"/>
      <c r="I44" s="101"/>
      <c r="L44" s="18"/>
    </row>
    <row r="45" spans="1:31" s="1" customFormat="1" ht="14.45" customHeight="1">
      <c r="B45" s="18"/>
      <c r="I45" s="101"/>
      <c r="L45" s="18"/>
    </row>
    <row r="46" spans="1:31" s="1" customFormat="1" ht="14.45" customHeight="1">
      <c r="B46" s="18"/>
      <c r="I46" s="101"/>
      <c r="L46" s="18"/>
    </row>
    <row r="47" spans="1:31" s="1" customFormat="1" ht="14.45" customHeight="1">
      <c r="B47" s="18"/>
      <c r="I47" s="101"/>
      <c r="L47" s="18"/>
    </row>
    <row r="48" spans="1:31" s="1" customFormat="1" ht="14.45" customHeight="1">
      <c r="B48" s="18"/>
      <c r="I48" s="101"/>
      <c r="L48" s="18"/>
    </row>
    <row r="49" spans="1:31" s="1" customFormat="1" ht="14.45" customHeight="1">
      <c r="B49" s="18"/>
      <c r="I49" s="101"/>
      <c r="L49" s="18"/>
    </row>
    <row r="50" spans="1:31" s="2" customFormat="1" ht="14.45" customHeight="1">
      <c r="B50" s="49"/>
      <c r="D50" s="134" t="s">
        <v>48</v>
      </c>
      <c r="E50" s="135"/>
      <c r="F50" s="135"/>
      <c r="G50" s="134" t="s">
        <v>49</v>
      </c>
      <c r="H50" s="135"/>
      <c r="I50" s="136"/>
      <c r="J50" s="135"/>
      <c r="K50" s="135"/>
      <c r="L50" s="49"/>
    </row>
    <row r="51" spans="1:31">
      <c r="B51" s="18"/>
      <c r="L51" s="18"/>
    </row>
    <row r="52" spans="1:31">
      <c r="B52" s="18"/>
      <c r="L52" s="18"/>
    </row>
    <row r="53" spans="1:31">
      <c r="B53" s="18"/>
      <c r="L53" s="18"/>
    </row>
    <row r="54" spans="1:31">
      <c r="B54" s="18"/>
      <c r="L54" s="18"/>
    </row>
    <row r="55" spans="1:31">
      <c r="B55" s="18"/>
      <c r="L55" s="18"/>
    </row>
    <row r="56" spans="1:31">
      <c r="B56" s="18"/>
      <c r="L56" s="18"/>
    </row>
    <row r="57" spans="1:31">
      <c r="B57" s="18"/>
      <c r="L57" s="18"/>
    </row>
    <row r="58" spans="1:31">
      <c r="B58" s="18"/>
      <c r="L58" s="18"/>
    </row>
    <row r="59" spans="1:31">
      <c r="B59" s="18"/>
      <c r="L59" s="18"/>
    </row>
    <row r="60" spans="1:31">
      <c r="B60" s="18"/>
      <c r="L60" s="18"/>
    </row>
    <row r="61" spans="1:31" s="2" customFormat="1" ht="12.75">
      <c r="A61" s="32"/>
      <c r="B61" s="37"/>
      <c r="C61" s="32"/>
      <c r="D61" s="137" t="s">
        <v>50</v>
      </c>
      <c r="E61" s="138"/>
      <c r="F61" s="139" t="s">
        <v>51</v>
      </c>
      <c r="G61" s="137" t="s">
        <v>50</v>
      </c>
      <c r="H61" s="138"/>
      <c r="I61" s="140"/>
      <c r="J61" s="141" t="s">
        <v>51</v>
      </c>
      <c r="K61" s="138"/>
      <c r="L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18"/>
      <c r="L62" s="18"/>
    </row>
    <row r="63" spans="1:31">
      <c r="B63" s="18"/>
      <c r="L63" s="18"/>
    </row>
    <row r="64" spans="1:31">
      <c r="B64" s="18"/>
      <c r="L64" s="18"/>
    </row>
    <row r="65" spans="1:31" s="2" customFormat="1" ht="12.75">
      <c r="A65" s="32"/>
      <c r="B65" s="37"/>
      <c r="C65" s="32"/>
      <c r="D65" s="134" t="s">
        <v>52</v>
      </c>
      <c r="E65" s="142"/>
      <c r="F65" s="142"/>
      <c r="G65" s="134" t="s">
        <v>53</v>
      </c>
      <c r="H65" s="142"/>
      <c r="I65" s="143"/>
      <c r="J65" s="142"/>
      <c r="K65" s="142"/>
      <c r="L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18"/>
      <c r="L66" s="18"/>
    </row>
    <row r="67" spans="1:31">
      <c r="B67" s="18"/>
      <c r="L67" s="18"/>
    </row>
    <row r="68" spans="1:31">
      <c r="B68" s="18"/>
      <c r="L68" s="18"/>
    </row>
    <row r="69" spans="1:31">
      <c r="B69" s="18"/>
      <c r="L69" s="18"/>
    </row>
    <row r="70" spans="1:31">
      <c r="B70" s="18"/>
      <c r="L70" s="18"/>
    </row>
    <row r="71" spans="1:31">
      <c r="B71" s="18"/>
      <c r="L71" s="18"/>
    </row>
    <row r="72" spans="1:31">
      <c r="B72" s="18"/>
      <c r="L72" s="18"/>
    </row>
    <row r="73" spans="1:31">
      <c r="B73" s="18"/>
      <c r="L73" s="18"/>
    </row>
    <row r="74" spans="1:31">
      <c r="B74" s="18"/>
      <c r="L74" s="18"/>
    </row>
    <row r="75" spans="1:31">
      <c r="B75" s="18"/>
      <c r="L75" s="18"/>
    </row>
    <row r="76" spans="1:31" s="2" customFormat="1" ht="12.75">
      <c r="A76" s="32"/>
      <c r="B76" s="37"/>
      <c r="C76" s="32"/>
      <c r="D76" s="137" t="s">
        <v>50</v>
      </c>
      <c r="E76" s="138"/>
      <c r="F76" s="139" t="s">
        <v>51</v>
      </c>
      <c r="G76" s="137" t="s">
        <v>50</v>
      </c>
      <c r="H76" s="138"/>
      <c r="I76" s="140"/>
      <c r="J76" s="141" t="s">
        <v>51</v>
      </c>
      <c r="K76" s="138"/>
      <c r="L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44"/>
      <c r="C77" s="145"/>
      <c r="D77" s="145"/>
      <c r="E77" s="145"/>
      <c r="F77" s="145"/>
      <c r="G77" s="145"/>
      <c r="H77" s="145"/>
      <c r="I77" s="146"/>
      <c r="J77" s="145"/>
      <c r="K77" s="145"/>
      <c r="L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47"/>
      <c r="C81" s="148"/>
      <c r="D81" s="148"/>
      <c r="E81" s="148"/>
      <c r="F81" s="148"/>
      <c r="G81" s="148"/>
      <c r="H81" s="148"/>
      <c r="I81" s="149"/>
      <c r="J81" s="148"/>
      <c r="K81" s="148"/>
      <c r="L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85</v>
      </c>
      <c r="D82" s="34"/>
      <c r="E82" s="34"/>
      <c r="F82" s="34"/>
      <c r="G82" s="34"/>
      <c r="H82" s="34"/>
      <c r="I82" s="108"/>
      <c r="J82" s="34"/>
      <c r="K82" s="34"/>
      <c r="L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108"/>
      <c r="J83" s="34"/>
      <c r="K83" s="34"/>
      <c r="L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4"/>
      <c r="E84" s="34"/>
      <c r="F84" s="34"/>
      <c r="G84" s="34"/>
      <c r="H84" s="34"/>
      <c r="I84" s="108"/>
      <c r="J84" s="34"/>
      <c r="K84" s="34"/>
      <c r="L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64" t="str">
        <f>E7</f>
        <v>Rekonstrukce hygienických zařízení na pracovišti v Ostravě</v>
      </c>
      <c r="F85" s="296"/>
      <c r="G85" s="296"/>
      <c r="H85" s="296"/>
      <c r="I85" s="108"/>
      <c r="J85" s="34"/>
      <c r="K85" s="34"/>
      <c r="L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6.95" customHeight="1">
      <c r="A86" s="32"/>
      <c r="B86" s="33"/>
      <c r="C86" s="34"/>
      <c r="D86" s="34"/>
      <c r="E86" s="34"/>
      <c r="F86" s="34"/>
      <c r="G86" s="34"/>
      <c r="H86" s="34"/>
      <c r="I86" s="108"/>
      <c r="J86" s="34"/>
      <c r="K86" s="34"/>
      <c r="L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2" customHeight="1">
      <c r="A87" s="32"/>
      <c r="B87" s="33"/>
      <c r="C87" s="27" t="s">
        <v>20</v>
      </c>
      <c r="D87" s="34"/>
      <c r="E87" s="34"/>
      <c r="F87" s="25" t="str">
        <f>F10</f>
        <v>Ostrava</v>
      </c>
      <c r="G87" s="34"/>
      <c r="H87" s="34"/>
      <c r="I87" s="27" t="s">
        <v>22</v>
      </c>
      <c r="J87" s="64" t="str">
        <f>IF(J10="","",J10)</f>
        <v>3. 8. 2020</v>
      </c>
      <c r="K87" s="34"/>
      <c r="L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251"/>
      <c r="J88" s="34"/>
      <c r="K88" s="34"/>
      <c r="L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5.2" customHeight="1">
      <c r="A89" s="32"/>
      <c r="B89" s="33"/>
      <c r="C89" s="27" t="s">
        <v>24</v>
      </c>
      <c r="D89" s="34"/>
      <c r="E89" s="34"/>
      <c r="F89" s="25" t="str">
        <f>E13</f>
        <v>KHS MSK Ostrava</v>
      </c>
      <c r="G89" s="34"/>
      <c r="H89" s="34"/>
      <c r="I89" s="27" t="s">
        <v>30</v>
      </c>
      <c r="J89" s="30" t="str">
        <f>E19</f>
        <v>Ing.Jan Neuwirt</v>
      </c>
      <c r="K89" s="34"/>
      <c r="L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15.2" customHeight="1">
      <c r="A90" s="32"/>
      <c r="B90" s="33"/>
      <c r="C90" s="27" t="s">
        <v>28</v>
      </c>
      <c r="D90" s="34"/>
      <c r="E90" s="34"/>
      <c r="F90" s="25" t="str">
        <f>IF(E16="","",E16)</f>
        <v>Vyplň údaj</v>
      </c>
      <c r="G90" s="34"/>
      <c r="H90" s="34"/>
      <c r="I90" s="27" t="s">
        <v>33</v>
      </c>
      <c r="J90" s="30" t="str">
        <f>E22</f>
        <v>Ing.Jan Neuwirt</v>
      </c>
      <c r="K90" s="34"/>
      <c r="L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0.35" customHeight="1">
      <c r="A91" s="32"/>
      <c r="B91" s="33"/>
      <c r="C91" s="34"/>
      <c r="D91" s="34"/>
      <c r="E91" s="34"/>
      <c r="F91" s="34"/>
      <c r="G91" s="34"/>
      <c r="H91" s="34"/>
      <c r="I91" s="108"/>
      <c r="J91" s="34"/>
      <c r="K91" s="34"/>
      <c r="L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29.25" customHeight="1">
      <c r="A92" s="32"/>
      <c r="B92" s="33"/>
      <c r="C92" s="150" t="s">
        <v>86</v>
      </c>
      <c r="D92" s="151"/>
      <c r="E92" s="151"/>
      <c r="F92" s="151"/>
      <c r="G92" s="151"/>
      <c r="H92" s="151"/>
      <c r="I92" s="152"/>
      <c r="J92" s="153" t="s">
        <v>87</v>
      </c>
      <c r="K92" s="151"/>
      <c r="L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108"/>
      <c r="J93" s="34"/>
      <c r="K93" s="34"/>
      <c r="L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2.9" customHeight="1">
      <c r="A94" s="32"/>
      <c r="B94" s="33"/>
      <c r="C94" s="154" t="s">
        <v>88</v>
      </c>
      <c r="D94" s="34"/>
      <c r="E94" s="34"/>
      <c r="F94" s="34"/>
      <c r="G94" s="34"/>
      <c r="H94" s="34"/>
      <c r="I94" s="108"/>
      <c r="J94" s="82">
        <f>J142</f>
        <v>0</v>
      </c>
      <c r="K94" s="34"/>
      <c r="L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U94" s="15" t="s">
        <v>89</v>
      </c>
    </row>
    <row r="95" spans="1:47" s="9" customFormat="1" ht="24.95" customHeight="1">
      <c r="B95" s="155"/>
      <c r="C95" s="156"/>
      <c r="D95" s="157" t="s">
        <v>90</v>
      </c>
      <c r="E95" s="158"/>
      <c r="F95" s="158"/>
      <c r="G95" s="158"/>
      <c r="H95" s="158"/>
      <c r="I95" s="159"/>
      <c r="J95" s="160">
        <f>J143</f>
        <v>0</v>
      </c>
      <c r="K95" s="156"/>
      <c r="L95" s="161"/>
    </row>
    <row r="96" spans="1:47" s="10" customFormat="1" ht="19.899999999999999" customHeight="1">
      <c r="B96" s="162"/>
      <c r="C96" s="163"/>
      <c r="D96" s="164" t="s">
        <v>91</v>
      </c>
      <c r="E96" s="165"/>
      <c r="F96" s="165"/>
      <c r="G96" s="165"/>
      <c r="H96" s="165"/>
      <c r="I96" s="166"/>
      <c r="J96" s="167">
        <f>J144</f>
        <v>0</v>
      </c>
      <c r="K96" s="163"/>
      <c r="L96" s="168"/>
    </row>
    <row r="97" spans="2:12" s="10" customFormat="1" ht="19.899999999999999" customHeight="1">
      <c r="B97" s="162"/>
      <c r="C97" s="163"/>
      <c r="D97" s="164" t="s">
        <v>92</v>
      </c>
      <c r="E97" s="165"/>
      <c r="F97" s="165"/>
      <c r="G97" s="165"/>
      <c r="H97" s="165"/>
      <c r="I97" s="166"/>
      <c r="J97" s="167">
        <f>J147</f>
        <v>0</v>
      </c>
      <c r="K97" s="163"/>
      <c r="L97" s="168"/>
    </row>
    <row r="98" spans="2:12" s="10" customFormat="1" ht="19.899999999999999" customHeight="1">
      <c r="B98" s="162"/>
      <c r="C98" s="163"/>
      <c r="D98" s="164" t="s">
        <v>93</v>
      </c>
      <c r="E98" s="165"/>
      <c r="F98" s="165"/>
      <c r="G98" s="165"/>
      <c r="H98" s="165"/>
      <c r="I98" s="166"/>
      <c r="J98" s="167">
        <f>J162</f>
        <v>0</v>
      </c>
      <c r="K98" s="163"/>
      <c r="L98" s="168"/>
    </row>
    <row r="99" spans="2:12" s="10" customFormat="1" ht="19.899999999999999" customHeight="1">
      <c r="B99" s="162"/>
      <c r="C99" s="163"/>
      <c r="D99" s="164" t="s">
        <v>94</v>
      </c>
      <c r="E99" s="165"/>
      <c r="F99" s="165"/>
      <c r="G99" s="165"/>
      <c r="H99" s="165"/>
      <c r="I99" s="166"/>
      <c r="J99" s="167">
        <f>J169</f>
        <v>0</v>
      </c>
      <c r="K99" s="163"/>
      <c r="L99" s="168"/>
    </row>
    <row r="100" spans="2:12" s="10" customFormat="1" ht="19.899999999999999" customHeight="1">
      <c r="B100" s="162"/>
      <c r="C100" s="163"/>
      <c r="D100" s="164" t="s">
        <v>95</v>
      </c>
      <c r="E100" s="165"/>
      <c r="F100" s="165"/>
      <c r="G100" s="165"/>
      <c r="H100" s="165"/>
      <c r="I100" s="166"/>
      <c r="J100" s="167">
        <f>J175</f>
        <v>0</v>
      </c>
      <c r="K100" s="163"/>
      <c r="L100" s="168"/>
    </row>
    <row r="101" spans="2:12" s="9" customFormat="1" ht="24.95" customHeight="1">
      <c r="B101" s="155"/>
      <c r="C101" s="156"/>
      <c r="D101" s="157" t="s">
        <v>96</v>
      </c>
      <c r="E101" s="158"/>
      <c r="F101" s="158"/>
      <c r="G101" s="158"/>
      <c r="H101" s="158"/>
      <c r="I101" s="159"/>
      <c r="J101" s="160">
        <f>J177</f>
        <v>0</v>
      </c>
      <c r="K101" s="156"/>
      <c r="L101" s="161"/>
    </row>
    <row r="102" spans="2:12" s="10" customFormat="1" ht="19.899999999999999" customHeight="1">
      <c r="B102" s="162"/>
      <c r="C102" s="163"/>
      <c r="D102" s="164" t="s">
        <v>97</v>
      </c>
      <c r="E102" s="165"/>
      <c r="F102" s="165"/>
      <c r="G102" s="165"/>
      <c r="H102" s="165"/>
      <c r="I102" s="166"/>
      <c r="J102" s="167">
        <f>J178</f>
        <v>0</v>
      </c>
      <c r="K102" s="163"/>
      <c r="L102" s="168"/>
    </row>
    <row r="103" spans="2:12" s="10" customFormat="1" ht="19.899999999999999" customHeight="1">
      <c r="B103" s="162"/>
      <c r="C103" s="163"/>
      <c r="D103" s="164" t="s">
        <v>98</v>
      </c>
      <c r="E103" s="165"/>
      <c r="F103" s="165"/>
      <c r="G103" s="165"/>
      <c r="H103" s="165"/>
      <c r="I103" s="166"/>
      <c r="J103" s="167">
        <f>J187</f>
        <v>0</v>
      </c>
      <c r="K103" s="163"/>
      <c r="L103" s="168"/>
    </row>
    <row r="104" spans="2:12" s="10" customFormat="1" ht="19.899999999999999" customHeight="1">
      <c r="B104" s="162"/>
      <c r="C104" s="163"/>
      <c r="D104" s="164" t="s">
        <v>99</v>
      </c>
      <c r="E104" s="165"/>
      <c r="F104" s="165"/>
      <c r="G104" s="165"/>
      <c r="H104" s="165"/>
      <c r="I104" s="166"/>
      <c r="J104" s="167">
        <f>J200</f>
        <v>0</v>
      </c>
      <c r="K104" s="163"/>
      <c r="L104" s="168"/>
    </row>
    <row r="105" spans="2:12" s="10" customFormat="1" ht="19.899999999999999" customHeight="1">
      <c r="B105" s="162"/>
      <c r="C105" s="163"/>
      <c r="D105" s="164" t="s">
        <v>100</v>
      </c>
      <c r="E105" s="165"/>
      <c r="F105" s="165"/>
      <c r="G105" s="165"/>
      <c r="H105" s="165"/>
      <c r="I105" s="166"/>
      <c r="J105" s="167">
        <f>J227</f>
        <v>0</v>
      </c>
      <c r="K105" s="163"/>
      <c r="L105" s="168"/>
    </row>
    <row r="106" spans="2:12" s="10" customFormat="1" ht="19.899999999999999" customHeight="1">
      <c r="B106" s="162"/>
      <c r="C106" s="163"/>
      <c r="D106" s="164" t="s">
        <v>101</v>
      </c>
      <c r="E106" s="165"/>
      <c r="F106" s="165"/>
      <c r="G106" s="165"/>
      <c r="H106" s="165"/>
      <c r="I106" s="166"/>
      <c r="J106" s="167">
        <f>J231</f>
        <v>0</v>
      </c>
      <c r="K106" s="163"/>
      <c r="L106" s="168"/>
    </row>
    <row r="107" spans="2:12" s="10" customFormat="1" ht="19.899999999999999" customHeight="1">
      <c r="B107" s="162"/>
      <c r="C107" s="163"/>
      <c r="D107" s="164" t="s">
        <v>102</v>
      </c>
      <c r="E107" s="165"/>
      <c r="F107" s="165"/>
      <c r="G107" s="165"/>
      <c r="H107" s="165"/>
      <c r="I107" s="166"/>
      <c r="J107" s="167">
        <f>J233</f>
        <v>0</v>
      </c>
      <c r="K107" s="163"/>
      <c r="L107" s="168"/>
    </row>
    <row r="108" spans="2:12" s="10" customFormat="1" ht="19.899999999999999" customHeight="1">
      <c r="B108" s="162"/>
      <c r="C108" s="163"/>
      <c r="D108" s="164" t="s">
        <v>103</v>
      </c>
      <c r="E108" s="165"/>
      <c r="F108" s="165"/>
      <c r="G108" s="165"/>
      <c r="H108" s="165"/>
      <c r="I108" s="166"/>
      <c r="J108" s="167">
        <f>J248</f>
        <v>0</v>
      </c>
      <c r="K108" s="163"/>
      <c r="L108" s="168"/>
    </row>
    <row r="109" spans="2:12" s="10" customFormat="1" ht="19.899999999999999" customHeight="1">
      <c r="B109" s="162"/>
      <c r="C109" s="163"/>
      <c r="D109" s="164" t="s">
        <v>104</v>
      </c>
      <c r="E109" s="165"/>
      <c r="F109" s="165"/>
      <c r="G109" s="165"/>
      <c r="H109" s="165"/>
      <c r="I109" s="166"/>
      <c r="J109" s="167">
        <f>J254</f>
        <v>0</v>
      </c>
      <c r="K109" s="163"/>
      <c r="L109" s="168"/>
    </row>
    <row r="110" spans="2:12" s="10" customFormat="1" ht="19.899999999999999" customHeight="1">
      <c r="B110" s="162"/>
      <c r="C110" s="163"/>
      <c r="D110" s="164" t="s">
        <v>105</v>
      </c>
      <c r="E110" s="165"/>
      <c r="F110" s="165"/>
      <c r="G110" s="165"/>
      <c r="H110" s="165"/>
      <c r="I110" s="166"/>
      <c r="J110" s="167">
        <f>J257</f>
        <v>0</v>
      </c>
      <c r="K110" s="163"/>
      <c r="L110" s="168"/>
    </row>
    <row r="111" spans="2:12" s="10" customFormat="1" ht="19.899999999999999" customHeight="1">
      <c r="B111" s="162"/>
      <c r="C111" s="163"/>
      <c r="D111" s="164" t="s">
        <v>106</v>
      </c>
      <c r="E111" s="165"/>
      <c r="F111" s="165"/>
      <c r="G111" s="165"/>
      <c r="H111" s="165"/>
      <c r="I111" s="166"/>
      <c r="J111" s="167">
        <f>J262</f>
        <v>0</v>
      </c>
      <c r="K111" s="163"/>
      <c r="L111" s="168"/>
    </row>
    <row r="112" spans="2:12" s="10" customFormat="1" ht="19.899999999999999" customHeight="1">
      <c r="B112" s="162"/>
      <c r="C112" s="163"/>
      <c r="D112" s="164" t="s">
        <v>107</v>
      </c>
      <c r="E112" s="165"/>
      <c r="F112" s="165"/>
      <c r="G112" s="165"/>
      <c r="H112" s="165"/>
      <c r="I112" s="166"/>
      <c r="J112" s="167">
        <f>J274</f>
        <v>0</v>
      </c>
      <c r="K112" s="163"/>
      <c r="L112" s="168"/>
    </row>
    <row r="113" spans="1:65" s="10" customFormat="1" ht="19.899999999999999" customHeight="1">
      <c r="B113" s="162"/>
      <c r="C113" s="163"/>
      <c r="D113" s="164" t="s">
        <v>108</v>
      </c>
      <c r="E113" s="165"/>
      <c r="F113" s="165"/>
      <c r="G113" s="165"/>
      <c r="H113" s="165"/>
      <c r="I113" s="166"/>
      <c r="J113" s="167">
        <f>J295</f>
        <v>0</v>
      </c>
      <c r="K113" s="163"/>
      <c r="L113" s="168"/>
    </row>
    <row r="114" spans="1:65" s="10" customFormat="1" ht="19.899999999999999" customHeight="1">
      <c r="B114" s="162"/>
      <c r="C114" s="163"/>
      <c r="D114" s="164" t="s">
        <v>109</v>
      </c>
      <c r="E114" s="165"/>
      <c r="F114" s="165"/>
      <c r="G114" s="165"/>
      <c r="H114" s="165"/>
      <c r="I114" s="166"/>
      <c r="J114" s="167">
        <f>J300</f>
        <v>0</v>
      </c>
      <c r="K114" s="163"/>
      <c r="L114" s="168"/>
    </row>
    <row r="115" spans="1:65" s="2" customFormat="1" ht="21.75" customHeight="1">
      <c r="A115" s="32"/>
      <c r="B115" s="33"/>
      <c r="C115" s="34"/>
      <c r="D115" s="34"/>
      <c r="E115" s="34"/>
      <c r="F115" s="34"/>
      <c r="G115" s="34"/>
      <c r="H115" s="34"/>
      <c r="I115" s="108"/>
      <c r="J115" s="34"/>
      <c r="K115" s="34"/>
      <c r="L115" s="49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6.95" customHeight="1">
      <c r="A116" s="32"/>
      <c r="B116" s="33"/>
      <c r="C116" s="34"/>
      <c r="D116" s="34"/>
      <c r="E116" s="34"/>
      <c r="F116" s="34"/>
      <c r="G116" s="34"/>
      <c r="H116" s="34"/>
      <c r="I116" s="108"/>
      <c r="J116" s="34"/>
      <c r="K116" s="34"/>
      <c r="L116" s="49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29.25" customHeight="1">
      <c r="A117" s="32"/>
      <c r="B117" s="33"/>
      <c r="C117" s="154" t="s">
        <v>110</v>
      </c>
      <c r="D117" s="34"/>
      <c r="E117" s="34"/>
      <c r="F117" s="34"/>
      <c r="G117" s="34"/>
      <c r="H117" s="34"/>
      <c r="I117" s="108"/>
      <c r="J117" s="169">
        <f>ROUND(J118 + J119 + J120 + J121 + J122 + J123,2)</f>
        <v>0</v>
      </c>
      <c r="K117" s="34"/>
      <c r="L117" s="49"/>
      <c r="N117" s="170" t="s">
        <v>39</v>
      </c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18" customHeight="1">
      <c r="A118" s="32"/>
      <c r="B118" s="33"/>
      <c r="C118" s="34"/>
      <c r="D118" s="294" t="s">
        <v>111</v>
      </c>
      <c r="E118" s="295"/>
      <c r="F118" s="295"/>
      <c r="G118" s="34"/>
      <c r="H118" s="34"/>
      <c r="I118" s="108"/>
      <c r="J118" s="172">
        <v>0</v>
      </c>
      <c r="K118" s="34"/>
      <c r="L118" s="173"/>
      <c r="M118" s="174"/>
      <c r="N118" s="175" t="s">
        <v>40</v>
      </c>
      <c r="O118" s="174"/>
      <c r="P118" s="174"/>
      <c r="Q118" s="174"/>
      <c r="R118" s="174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74"/>
      <c r="AG118" s="174"/>
      <c r="AH118" s="174"/>
      <c r="AI118" s="174"/>
      <c r="AJ118" s="174"/>
      <c r="AK118" s="174"/>
      <c r="AL118" s="174"/>
      <c r="AM118" s="174"/>
      <c r="AN118" s="174"/>
      <c r="AO118" s="174"/>
      <c r="AP118" s="174"/>
      <c r="AQ118" s="174"/>
      <c r="AR118" s="174"/>
      <c r="AS118" s="174"/>
      <c r="AT118" s="174"/>
      <c r="AU118" s="174"/>
      <c r="AV118" s="174"/>
      <c r="AW118" s="174"/>
      <c r="AX118" s="174"/>
      <c r="AY118" s="176" t="s">
        <v>112</v>
      </c>
      <c r="AZ118" s="174"/>
      <c r="BA118" s="174"/>
      <c r="BB118" s="174"/>
      <c r="BC118" s="174"/>
      <c r="BD118" s="174"/>
      <c r="BE118" s="177">
        <f t="shared" ref="BE118:BE123" si="0">IF(N118="základní",J118,0)</f>
        <v>0</v>
      </c>
      <c r="BF118" s="177">
        <f t="shared" ref="BF118:BF123" si="1">IF(N118="snížená",J118,0)</f>
        <v>0</v>
      </c>
      <c r="BG118" s="177">
        <f t="shared" ref="BG118:BG123" si="2">IF(N118="zákl. přenesená",J118,0)</f>
        <v>0</v>
      </c>
      <c r="BH118" s="177">
        <f t="shared" ref="BH118:BH123" si="3">IF(N118="sníž. přenesená",J118,0)</f>
        <v>0</v>
      </c>
      <c r="BI118" s="177">
        <f t="shared" ref="BI118:BI123" si="4">IF(N118="nulová",J118,0)</f>
        <v>0</v>
      </c>
      <c r="BJ118" s="176" t="s">
        <v>14</v>
      </c>
      <c r="BK118" s="174"/>
      <c r="BL118" s="174"/>
      <c r="BM118" s="174"/>
    </row>
    <row r="119" spans="1:65" s="2" customFormat="1" ht="18" customHeight="1">
      <c r="A119" s="32"/>
      <c r="B119" s="33"/>
      <c r="C119" s="34"/>
      <c r="D119" s="294" t="s">
        <v>113</v>
      </c>
      <c r="E119" s="295"/>
      <c r="F119" s="295"/>
      <c r="G119" s="34"/>
      <c r="H119" s="34"/>
      <c r="I119" s="108"/>
      <c r="J119" s="172">
        <v>0</v>
      </c>
      <c r="K119" s="34"/>
      <c r="L119" s="173"/>
      <c r="M119" s="174"/>
      <c r="N119" s="175" t="s">
        <v>40</v>
      </c>
      <c r="O119" s="174"/>
      <c r="P119" s="174"/>
      <c r="Q119" s="174"/>
      <c r="R119" s="174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  <c r="AD119" s="108"/>
      <c r="AE119" s="108"/>
      <c r="AF119" s="174"/>
      <c r="AG119" s="174"/>
      <c r="AH119" s="174"/>
      <c r="AI119" s="174"/>
      <c r="AJ119" s="174"/>
      <c r="AK119" s="174"/>
      <c r="AL119" s="174"/>
      <c r="AM119" s="174"/>
      <c r="AN119" s="174"/>
      <c r="AO119" s="174"/>
      <c r="AP119" s="174"/>
      <c r="AQ119" s="174"/>
      <c r="AR119" s="174"/>
      <c r="AS119" s="174"/>
      <c r="AT119" s="174"/>
      <c r="AU119" s="174"/>
      <c r="AV119" s="174"/>
      <c r="AW119" s="174"/>
      <c r="AX119" s="174"/>
      <c r="AY119" s="176" t="s">
        <v>112</v>
      </c>
      <c r="AZ119" s="174"/>
      <c r="BA119" s="174"/>
      <c r="BB119" s="174"/>
      <c r="BC119" s="174"/>
      <c r="BD119" s="174"/>
      <c r="BE119" s="177">
        <f t="shared" si="0"/>
        <v>0</v>
      </c>
      <c r="BF119" s="177">
        <f t="shared" si="1"/>
        <v>0</v>
      </c>
      <c r="BG119" s="177">
        <f t="shared" si="2"/>
        <v>0</v>
      </c>
      <c r="BH119" s="177">
        <f t="shared" si="3"/>
        <v>0</v>
      </c>
      <c r="BI119" s="177">
        <f t="shared" si="4"/>
        <v>0</v>
      </c>
      <c r="BJ119" s="176" t="s">
        <v>14</v>
      </c>
      <c r="BK119" s="174"/>
      <c r="BL119" s="174"/>
      <c r="BM119" s="174"/>
    </row>
    <row r="120" spans="1:65" s="2" customFormat="1" ht="18" customHeight="1">
      <c r="A120" s="32"/>
      <c r="B120" s="33"/>
      <c r="C120" s="34"/>
      <c r="D120" s="294" t="s">
        <v>114</v>
      </c>
      <c r="E120" s="295"/>
      <c r="F120" s="295"/>
      <c r="G120" s="34"/>
      <c r="H120" s="34"/>
      <c r="I120" s="108"/>
      <c r="J120" s="172">
        <v>0</v>
      </c>
      <c r="K120" s="34"/>
      <c r="L120" s="173"/>
      <c r="M120" s="174"/>
      <c r="N120" s="175" t="s">
        <v>40</v>
      </c>
      <c r="O120" s="174"/>
      <c r="P120" s="174"/>
      <c r="Q120" s="174"/>
      <c r="R120" s="174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8"/>
      <c r="AF120" s="174"/>
      <c r="AG120" s="174"/>
      <c r="AH120" s="174"/>
      <c r="AI120" s="174"/>
      <c r="AJ120" s="174"/>
      <c r="AK120" s="174"/>
      <c r="AL120" s="174"/>
      <c r="AM120" s="174"/>
      <c r="AN120" s="174"/>
      <c r="AO120" s="174"/>
      <c r="AP120" s="174"/>
      <c r="AQ120" s="174"/>
      <c r="AR120" s="174"/>
      <c r="AS120" s="174"/>
      <c r="AT120" s="174"/>
      <c r="AU120" s="174"/>
      <c r="AV120" s="174"/>
      <c r="AW120" s="174"/>
      <c r="AX120" s="174"/>
      <c r="AY120" s="176" t="s">
        <v>112</v>
      </c>
      <c r="AZ120" s="174"/>
      <c r="BA120" s="174"/>
      <c r="BB120" s="174"/>
      <c r="BC120" s="174"/>
      <c r="BD120" s="174"/>
      <c r="BE120" s="177">
        <f t="shared" si="0"/>
        <v>0</v>
      </c>
      <c r="BF120" s="177">
        <f t="shared" si="1"/>
        <v>0</v>
      </c>
      <c r="BG120" s="177">
        <f t="shared" si="2"/>
        <v>0</v>
      </c>
      <c r="BH120" s="177">
        <f t="shared" si="3"/>
        <v>0</v>
      </c>
      <c r="BI120" s="177">
        <f t="shared" si="4"/>
        <v>0</v>
      </c>
      <c r="BJ120" s="176" t="s">
        <v>14</v>
      </c>
      <c r="BK120" s="174"/>
      <c r="BL120" s="174"/>
      <c r="BM120" s="174"/>
    </row>
    <row r="121" spans="1:65" s="2" customFormat="1" ht="18" customHeight="1">
      <c r="A121" s="32"/>
      <c r="B121" s="33"/>
      <c r="C121" s="34"/>
      <c r="D121" s="294" t="s">
        <v>115</v>
      </c>
      <c r="E121" s="295"/>
      <c r="F121" s="295"/>
      <c r="G121" s="34"/>
      <c r="H121" s="34"/>
      <c r="I121" s="108"/>
      <c r="J121" s="172">
        <v>0</v>
      </c>
      <c r="K121" s="34"/>
      <c r="L121" s="173"/>
      <c r="M121" s="174"/>
      <c r="N121" s="175" t="s">
        <v>40</v>
      </c>
      <c r="O121" s="174"/>
      <c r="P121" s="174"/>
      <c r="Q121" s="174"/>
      <c r="R121" s="174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74"/>
      <c r="AG121" s="174"/>
      <c r="AH121" s="174"/>
      <c r="AI121" s="174"/>
      <c r="AJ121" s="174"/>
      <c r="AK121" s="174"/>
      <c r="AL121" s="174"/>
      <c r="AM121" s="174"/>
      <c r="AN121" s="174"/>
      <c r="AO121" s="174"/>
      <c r="AP121" s="174"/>
      <c r="AQ121" s="174"/>
      <c r="AR121" s="174"/>
      <c r="AS121" s="174"/>
      <c r="AT121" s="174"/>
      <c r="AU121" s="174"/>
      <c r="AV121" s="174"/>
      <c r="AW121" s="174"/>
      <c r="AX121" s="174"/>
      <c r="AY121" s="176" t="s">
        <v>112</v>
      </c>
      <c r="AZ121" s="174"/>
      <c r="BA121" s="174"/>
      <c r="BB121" s="174"/>
      <c r="BC121" s="174"/>
      <c r="BD121" s="174"/>
      <c r="BE121" s="177">
        <f t="shared" si="0"/>
        <v>0</v>
      </c>
      <c r="BF121" s="177">
        <f t="shared" si="1"/>
        <v>0</v>
      </c>
      <c r="BG121" s="177">
        <f t="shared" si="2"/>
        <v>0</v>
      </c>
      <c r="BH121" s="177">
        <f t="shared" si="3"/>
        <v>0</v>
      </c>
      <c r="BI121" s="177">
        <f t="shared" si="4"/>
        <v>0</v>
      </c>
      <c r="BJ121" s="176" t="s">
        <v>14</v>
      </c>
      <c r="BK121" s="174"/>
      <c r="BL121" s="174"/>
      <c r="BM121" s="174"/>
    </row>
    <row r="122" spans="1:65" s="2" customFormat="1" ht="18" customHeight="1">
      <c r="A122" s="32"/>
      <c r="B122" s="33"/>
      <c r="C122" s="34"/>
      <c r="D122" s="294" t="s">
        <v>116</v>
      </c>
      <c r="E122" s="295"/>
      <c r="F122" s="295"/>
      <c r="G122" s="34"/>
      <c r="H122" s="34"/>
      <c r="I122" s="108"/>
      <c r="J122" s="172">
        <v>0</v>
      </c>
      <c r="K122" s="34"/>
      <c r="L122" s="173"/>
      <c r="M122" s="174"/>
      <c r="N122" s="175" t="s">
        <v>40</v>
      </c>
      <c r="O122" s="174"/>
      <c r="P122" s="174"/>
      <c r="Q122" s="174"/>
      <c r="R122" s="174"/>
      <c r="S122" s="108"/>
      <c r="T122" s="108"/>
      <c r="U122" s="108"/>
      <c r="V122" s="108"/>
      <c r="W122" s="108"/>
      <c r="X122" s="108"/>
      <c r="Y122" s="108"/>
      <c r="Z122" s="108"/>
      <c r="AA122" s="108"/>
      <c r="AB122" s="108"/>
      <c r="AC122" s="108"/>
      <c r="AD122" s="108"/>
      <c r="AE122" s="108"/>
      <c r="AF122" s="174"/>
      <c r="AG122" s="174"/>
      <c r="AH122" s="174"/>
      <c r="AI122" s="174"/>
      <c r="AJ122" s="174"/>
      <c r="AK122" s="174"/>
      <c r="AL122" s="174"/>
      <c r="AM122" s="174"/>
      <c r="AN122" s="174"/>
      <c r="AO122" s="174"/>
      <c r="AP122" s="174"/>
      <c r="AQ122" s="174"/>
      <c r="AR122" s="174"/>
      <c r="AS122" s="174"/>
      <c r="AT122" s="174"/>
      <c r="AU122" s="174"/>
      <c r="AV122" s="174"/>
      <c r="AW122" s="174"/>
      <c r="AX122" s="174"/>
      <c r="AY122" s="176" t="s">
        <v>112</v>
      </c>
      <c r="AZ122" s="174"/>
      <c r="BA122" s="174"/>
      <c r="BB122" s="174"/>
      <c r="BC122" s="174"/>
      <c r="BD122" s="174"/>
      <c r="BE122" s="177">
        <f t="shared" si="0"/>
        <v>0</v>
      </c>
      <c r="BF122" s="177">
        <f t="shared" si="1"/>
        <v>0</v>
      </c>
      <c r="BG122" s="177">
        <f t="shared" si="2"/>
        <v>0</v>
      </c>
      <c r="BH122" s="177">
        <f t="shared" si="3"/>
        <v>0</v>
      </c>
      <c r="BI122" s="177">
        <f t="shared" si="4"/>
        <v>0</v>
      </c>
      <c r="BJ122" s="176" t="s">
        <v>14</v>
      </c>
      <c r="BK122" s="174"/>
      <c r="BL122" s="174"/>
      <c r="BM122" s="174"/>
    </row>
    <row r="123" spans="1:65" s="2" customFormat="1" ht="18" customHeight="1">
      <c r="A123" s="32"/>
      <c r="B123" s="33"/>
      <c r="C123" s="34"/>
      <c r="D123" s="171" t="s">
        <v>117</v>
      </c>
      <c r="E123" s="34"/>
      <c r="F123" s="34"/>
      <c r="G123" s="34"/>
      <c r="H123" s="34"/>
      <c r="I123" s="108"/>
      <c r="J123" s="172">
        <f>ROUND(J28*T123,2)</f>
        <v>0</v>
      </c>
      <c r="K123" s="34"/>
      <c r="L123" s="173"/>
      <c r="M123" s="174"/>
      <c r="N123" s="175" t="s">
        <v>40</v>
      </c>
      <c r="O123" s="174"/>
      <c r="P123" s="174"/>
      <c r="Q123" s="174"/>
      <c r="R123" s="174"/>
      <c r="S123" s="108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08"/>
      <c r="AE123" s="108"/>
      <c r="AF123" s="174"/>
      <c r="AG123" s="174"/>
      <c r="AH123" s="174"/>
      <c r="AI123" s="174"/>
      <c r="AJ123" s="174"/>
      <c r="AK123" s="174"/>
      <c r="AL123" s="174"/>
      <c r="AM123" s="174"/>
      <c r="AN123" s="174"/>
      <c r="AO123" s="174"/>
      <c r="AP123" s="174"/>
      <c r="AQ123" s="174"/>
      <c r="AR123" s="174"/>
      <c r="AS123" s="174"/>
      <c r="AT123" s="174"/>
      <c r="AU123" s="174"/>
      <c r="AV123" s="174"/>
      <c r="AW123" s="174"/>
      <c r="AX123" s="174"/>
      <c r="AY123" s="176" t="s">
        <v>118</v>
      </c>
      <c r="AZ123" s="174"/>
      <c r="BA123" s="174"/>
      <c r="BB123" s="174"/>
      <c r="BC123" s="174"/>
      <c r="BD123" s="174"/>
      <c r="BE123" s="177">
        <f t="shared" si="0"/>
        <v>0</v>
      </c>
      <c r="BF123" s="177">
        <f t="shared" si="1"/>
        <v>0</v>
      </c>
      <c r="BG123" s="177">
        <f t="shared" si="2"/>
        <v>0</v>
      </c>
      <c r="BH123" s="177">
        <f t="shared" si="3"/>
        <v>0</v>
      </c>
      <c r="BI123" s="177">
        <f t="shared" si="4"/>
        <v>0</v>
      </c>
      <c r="BJ123" s="176" t="s">
        <v>14</v>
      </c>
      <c r="BK123" s="174"/>
      <c r="BL123" s="174"/>
      <c r="BM123" s="174"/>
    </row>
    <row r="124" spans="1:65" s="2" customFormat="1">
      <c r="A124" s="32"/>
      <c r="B124" s="33"/>
      <c r="C124" s="34"/>
      <c r="D124" s="34"/>
      <c r="E124" s="34"/>
      <c r="F124" s="34"/>
      <c r="G124" s="34"/>
      <c r="H124" s="34"/>
      <c r="I124" s="108"/>
      <c r="J124" s="34"/>
      <c r="K124" s="34"/>
      <c r="L124" s="49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65" s="2" customFormat="1" ht="29.25" customHeight="1">
      <c r="A125" s="32"/>
      <c r="B125" s="33"/>
      <c r="C125" s="178" t="s">
        <v>119</v>
      </c>
      <c r="D125" s="151"/>
      <c r="E125" s="151"/>
      <c r="F125" s="151"/>
      <c r="G125" s="151"/>
      <c r="H125" s="151"/>
      <c r="I125" s="152"/>
      <c r="J125" s="179">
        <f>ROUND(J94+J117,2)</f>
        <v>0</v>
      </c>
      <c r="K125" s="151"/>
      <c r="L125" s="49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65" s="2" customFormat="1" ht="6.95" customHeight="1">
      <c r="A126" s="32"/>
      <c r="B126" s="52"/>
      <c r="C126" s="53"/>
      <c r="D126" s="53"/>
      <c r="E126" s="53"/>
      <c r="F126" s="53"/>
      <c r="G126" s="53"/>
      <c r="H126" s="53"/>
      <c r="I126" s="146"/>
      <c r="J126" s="53"/>
      <c r="K126" s="53"/>
      <c r="L126" s="49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30" spans="1:63" s="2" customFormat="1" ht="6.95" customHeight="1">
      <c r="A130" s="32"/>
      <c r="B130" s="54"/>
      <c r="C130" s="55"/>
      <c r="D130" s="55"/>
      <c r="E130" s="55"/>
      <c r="F130" s="55"/>
      <c r="G130" s="55"/>
      <c r="H130" s="55"/>
      <c r="I130" s="149"/>
      <c r="J130" s="55"/>
      <c r="K130" s="55"/>
      <c r="L130" s="49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1:63" s="2" customFormat="1" ht="24.95" customHeight="1">
      <c r="A131" s="32"/>
      <c r="B131" s="33"/>
      <c r="C131" s="21" t="s">
        <v>120</v>
      </c>
      <c r="D131" s="34"/>
      <c r="E131" s="34"/>
      <c r="F131" s="34"/>
      <c r="G131" s="34"/>
      <c r="H131" s="34"/>
      <c r="I131" s="108"/>
      <c r="J131" s="34"/>
      <c r="K131" s="34"/>
      <c r="L131" s="49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</row>
    <row r="132" spans="1:63" s="2" customFormat="1" ht="6.95" customHeight="1">
      <c r="A132" s="32"/>
      <c r="B132" s="33"/>
      <c r="C132" s="34"/>
      <c r="D132" s="34"/>
      <c r="E132" s="34"/>
      <c r="F132" s="34"/>
      <c r="G132" s="34"/>
      <c r="H132" s="34"/>
      <c r="I132" s="108"/>
      <c r="J132" s="34"/>
      <c r="K132" s="34"/>
      <c r="L132" s="49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</row>
    <row r="133" spans="1:63" s="2" customFormat="1" ht="12" customHeight="1">
      <c r="A133" s="32"/>
      <c r="B133" s="33"/>
      <c r="C133" s="27" t="s">
        <v>16</v>
      </c>
      <c r="D133" s="34"/>
      <c r="E133" s="34"/>
      <c r="F133" s="34"/>
      <c r="G133" s="34"/>
      <c r="H133" s="34"/>
      <c r="I133" s="108"/>
      <c r="J133" s="34"/>
      <c r="K133" s="34"/>
      <c r="L133" s="49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</row>
    <row r="134" spans="1:63" s="2" customFormat="1" ht="16.5" customHeight="1">
      <c r="A134" s="32"/>
      <c r="B134" s="33"/>
      <c r="C134" s="34"/>
      <c r="D134" s="34"/>
      <c r="E134" s="264" t="str">
        <f>E7</f>
        <v>Rekonstrukce hygienických zařízení na pracovišti v Ostravě</v>
      </c>
      <c r="F134" s="296"/>
      <c r="G134" s="296"/>
      <c r="H134" s="296"/>
      <c r="I134" s="108"/>
      <c r="J134" s="34"/>
      <c r="K134" s="34"/>
      <c r="L134" s="49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</row>
    <row r="135" spans="1:63" s="2" customFormat="1" ht="6.95" customHeight="1">
      <c r="A135" s="32"/>
      <c r="B135" s="33"/>
      <c r="C135" s="34"/>
      <c r="D135" s="34"/>
      <c r="E135" s="34"/>
      <c r="F135" s="34"/>
      <c r="G135" s="34"/>
      <c r="H135" s="34"/>
      <c r="I135" s="108"/>
      <c r="J135" s="34"/>
      <c r="K135" s="34"/>
      <c r="L135" s="49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</row>
    <row r="136" spans="1:63" s="2" customFormat="1" ht="12" customHeight="1">
      <c r="A136" s="32"/>
      <c r="B136" s="33"/>
      <c r="C136" s="27" t="s">
        <v>20</v>
      </c>
      <c r="D136" s="34"/>
      <c r="E136" s="34"/>
      <c r="F136" s="25" t="str">
        <f>F10</f>
        <v>Ostrava</v>
      </c>
      <c r="G136" s="34"/>
      <c r="H136" s="34"/>
      <c r="I136" s="110" t="s">
        <v>22</v>
      </c>
      <c r="J136" s="64" t="str">
        <f>IF(J10="","",J10)</f>
        <v>3. 8. 2020</v>
      </c>
      <c r="K136" s="34"/>
      <c r="L136" s="49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</row>
    <row r="137" spans="1:63" s="2" customFormat="1" ht="6.95" customHeight="1">
      <c r="A137" s="32"/>
      <c r="B137" s="33"/>
      <c r="C137" s="34"/>
      <c r="D137" s="34"/>
      <c r="E137" s="34"/>
      <c r="F137" s="34"/>
      <c r="G137" s="34"/>
      <c r="H137" s="34"/>
      <c r="I137" s="108"/>
      <c r="J137" s="34"/>
      <c r="K137" s="34"/>
      <c r="L137" s="49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</row>
    <row r="138" spans="1:63" s="2" customFormat="1" ht="15.2" customHeight="1">
      <c r="A138" s="32"/>
      <c r="B138" s="33"/>
      <c r="C138" s="27" t="s">
        <v>24</v>
      </c>
      <c r="D138" s="34"/>
      <c r="E138" s="34"/>
      <c r="F138" s="25" t="str">
        <f>E13</f>
        <v>KHS MSK Ostrava</v>
      </c>
      <c r="G138" s="34"/>
      <c r="H138" s="34"/>
      <c r="I138" s="110" t="s">
        <v>30</v>
      </c>
      <c r="J138" s="30" t="str">
        <f>E19</f>
        <v>Ing.Jan Neuwirt</v>
      </c>
      <c r="K138" s="34"/>
      <c r="L138" s="49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</row>
    <row r="139" spans="1:63" s="2" customFormat="1" ht="15.2" customHeight="1">
      <c r="A139" s="32"/>
      <c r="B139" s="33"/>
      <c r="C139" s="27" t="s">
        <v>28</v>
      </c>
      <c r="D139" s="34"/>
      <c r="E139" s="34"/>
      <c r="F139" s="25" t="str">
        <f>IF(E16="","",E16)</f>
        <v>Vyplň údaj</v>
      </c>
      <c r="G139" s="34"/>
      <c r="H139" s="34"/>
      <c r="I139" s="110" t="s">
        <v>33</v>
      </c>
      <c r="J139" s="30" t="str">
        <f>E22</f>
        <v>Ing.Jan Neuwirt</v>
      </c>
      <c r="K139" s="34"/>
      <c r="L139" s="49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</row>
    <row r="140" spans="1:63" s="2" customFormat="1" ht="10.35" customHeight="1">
      <c r="A140" s="32"/>
      <c r="B140" s="33"/>
      <c r="C140" s="34"/>
      <c r="D140" s="34"/>
      <c r="E140" s="34"/>
      <c r="F140" s="34"/>
      <c r="G140" s="34"/>
      <c r="H140" s="34"/>
      <c r="I140" s="108"/>
      <c r="J140" s="34"/>
      <c r="K140" s="34"/>
      <c r="L140" s="49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</row>
    <row r="141" spans="1:63" s="11" customFormat="1" ht="29.25" customHeight="1">
      <c r="A141" s="180"/>
      <c r="B141" s="181"/>
      <c r="C141" s="182" t="s">
        <v>121</v>
      </c>
      <c r="D141" s="183" t="s">
        <v>60</v>
      </c>
      <c r="E141" s="183" t="s">
        <v>56</v>
      </c>
      <c r="F141" s="183" t="s">
        <v>57</v>
      </c>
      <c r="G141" s="183" t="s">
        <v>122</v>
      </c>
      <c r="H141" s="183" t="s">
        <v>123</v>
      </c>
      <c r="I141" s="184" t="s">
        <v>124</v>
      </c>
      <c r="J141" s="185" t="s">
        <v>87</v>
      </c>
      <c r="K141" s="186" t="s">
        <v>125</v>
      </c>
      <c r="L141" s="187"/>
      <c r="M141" s="73" t="s">
        <v>1</v>
      </c>
      <c r="N141" s="74" t="s">
        <v>39</v>
      </c>
      <c r="O141" s="74" t="s">
        <v>126</v>
      </c>
      <c r="P141" s="74" t="s">
        <v>127</v>
      </c>
      <c r="Q141" s="74" t="s">
        <v>128</v>
      </c>
      <c r="R141" s="74" t="s">
        <v>129</v>
      </c>
      <c r="S141" s="74" t="s">
        <v>130</v>
      </c>
      <c r="T141" s="75" t="s">
        <v>131</v>
      </c>
      <c r="U141" s="180"/>
      <c r="V141" s="180"/>
      <c r="W141" s="180"/>
      <c r="X141" s="180"/>
      <c r="Y141" s="180"/>
      <c r="Z141" s="180"/>
      <c r="AA141" s="180"/>
      <c r="AB141" s="180"/>
      <c r="AC141" s="180"/>
      <c r="AD141" s="180"/>
      <c r="AE141" s="180"/>
    </row>
    <row r="142" spans="1:63" s="2" customFormat="1" ht="22.9" customHeight="1">
      <c r="A142" s="32"/>
      <c r="B142" s="33"/>
      <c r="C142" s="80" t="s">
        <v>132</v>
      </c>
      <c r="D142" s="34"/>
      <c r="E142" s="34"/>
      <c r="F142" s="34"/>
      <c r="G142" s="34"/>
      <c r="H142" s="34"/>
      <c r="I142" s="108"/>
      <c r="J142" s="188">
        <f>BK142</f>
        <v>0</v>
      </c>
      <c r="K142" s="34"/>
      <c r="L142" s="37"/>
      <c r="M142" s="76"/>
      <c r="N142" s="189"/>
      <c r="O142" s="77"/>
      <c r="P142" s="190">
        <f>P143+P177</f>
        <v>0</v>
      </c>
      <c r="Q142" s="77"/>
      <c r="R142" s="190">
        <f>R143+R177</f>
        <v>1.3603999600000001</v>
      </c>
      <c r="S142" s="77"/>
      <c r="T142" s="191">
        <f>T143+T177</f>
        <v>5.3675256300000003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T142" s="15" t="s">
        <v>74</v>
      </c>
      <c r="AU142" s="15" t="s">
        <v>89</v>
      </c>
      <c r="BK142" s="192">
        <f>BK143+BK177</f>
        <v>0</v>
      </c>
    </row>
    <row r="143" spans="1:63" s="12" customFormat="1" ht="25.9" customHeight="1">
      <c r="B143" s="193"/>
      <c r="C143" s="194"/>
      <c r="D143" s="195" t="s">
        <v>74</v>
      </c>
      <c r="E143" s="196" t="s">
        <v>133</v>
      </c>
      <c r="F143" s="196" t="s">
        <v>134</v>
      </c>
      <c r="G143" s="194"/>
      <c r="H143" s="194"/>
      <c r="I143" s="197"/>
      <c r="J143" s="198">
        <f>BK143</f>
        <v>0</v>
      </c>
      <c r="K143" s="194"/>
      <c r="L143" s="199"/>
      <c r="M143" s="200"/>
      <c r="N143" s="201"/>
      <c r="O143" s="201"/>
      <c r="P143" s="202">
        <f>P144+P147+P162+P169+P175</f>
        <v>0</v>
      </c>
      <c r="Q143" s="201"/>
      <c r="R143" s="202">
        <f>R144+R147+R162+R169+R175</f>
        <v>0.63993931999999998</v>
      </c>
      <c r="S143" s="201"/>
      <c r="T143" s="203">
        <f>T144+T147+T162+T169+T175</f>
        <v>2.2955800000000002</v>
      </c>
      <c r="AR143" s="204" t="s">
        <v>14</v>
      </c>
      <c r="AT143" s="205" t="s">
        <v>74</v>
      </c>
      <c r="AU143" s="205" t="s">
        <v>75</v>
      </c>
      <c r="AY143" s="204" t="s">
        <v>135</v>
      </c>
      <c r="BK143" s="206">
        <f>BK144+BK147+BK162+BK169+BK175</f>
        <v>0</v>
      </c>
    </row>
    <row r="144" spans="1:63" s="12" customFormat="1" ht="22.9" customHeight="1">
      <c r="B144" s="193"/>
      <c r="C144" s="194"/>
      <c r="D144" s="195" t="s">
        <v>74</v>
      </c>
      <c r="E144" s="207" t="s">
        <v>136</v>
      </c>
      <c r="F144" s="207" t="s">
        <v>137</v>
      </c>
      <c r="G144" s="194"/>
      <c r="H144" s="194"/>
      <c r="I144" s="197"/>
      <c r="J144" s="208">
        <f>BK144</f>
        <v>0</v>
      </c>
      <c r="K144" s="194"/>
      <c r="L144" s="199"/>
      <c r="M144" s="200"/>
      <c r="N144" s="201"/>
      <c r="O144" s="201"/>
      <c r="P144" s="202">
        <f>SUM(P145:P146)</f>
        <v>0</v>
      </c>
      <c r="Q144" s="201"/>
      <c r="R144" s="202">
        <f>SUM(R145:R146)</f>
        <v>9.2484000000000011E-2</v>
      </c>
      <c r="S144" s="201"/>
      <c r="T144" s="203">
        <f>SUM(T145:T146)</f>
        <v>0</v>
      </c>
      <c r="AR144" s="204" t="s">
        <v>14</v>
      </c>
      <c r="AT144" s="205" t="s">
        <v>74</v>
      </c>
      <c r="AU144" s="205" t="s">
        <v>14</v>
      </c>
      <c r="AY144" s="204" t="s">
        <v>135</v>
      </c>
      <c r="BK144" s="206">
        <f>SUM(BK145:BK146)</f>
        <v>0</v>
      </c>
    </row>
    <row r="145" spans="1:65" s="2" customFormat="1" ht="21.75" customHeight="1">
      <c r="A145" s="32"/>
      <c r="B145" s="33"/>
      <c r="C145" s="209" t="s">
        <v>14</v>
      </c>
      <c r="D145" s="209" t="s">
        <v>138</v>
      </c>
      <c r="E145" s="210" t="s">
        <v>139</v>
      </c>
      <c r="F145" s="211" t="s">
        <v>140</v>
      </c>
      <c r="G145" s="212" t="s">
        <v>141</v>
      </c>
      <c r="H145" s="213">
        <v>1.84</v>
      </c>
      <c r="I145" s="214"/>
      <c r="J145" s="215">
        <f>ROUND(I145*H145,2)</f>
        <v>0</v>
      </c>
      <c r="K145" s="216"/>
      <c r="L145" s="37"/>
      <c r="M145" s="217" t="s">
        <v>1</v>
      </c>
      <c r="N145" s="218" t="s">
        <v>40</v>
      </c>
      <c r="O145" s="69"/>
      <c r="P145" s="219">
        <f>O145*H145</f>
        <v>0</v>
      </c>
      <c r="Q145" s="219">
        <v>5.015E-2</v>
      </c>
      <c r="R145" s="219">
        <f>Q145*H145</f>
        <v>9.2276000000000011E-2</v>
      </c>
      <c r="S145" s="219">
        <v>0</v>
      </c>
      <c r="T145" s="220">
        <f>S145*H145</f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221" t="s">
        <v>142</v>
      </c>
      <c r="AT145" s="221" t="s">
        <v>138</v>
      </c>
      <c r="AU145" s="221" t="s">
        <v>81</v>
      </c>
      <c r="AY145" s="15" t="s">
        <v>135</v>
      </c>
      <c r="BE145" s="222">
        <f>IF(N145="základní",J145,0)</f>
        <v>0</v>
      </c>
      <c r="BF145" s="222">
        <f>IF(N145="snížená",J145,0)</f>
        <v>0</v>
      </c>
      <c r="BG145" s="222">
        <f>IF(N145="zákl. přenesená",J145,0)</f>
        <v>0</v>
      </c>
      <c r="BH145" s="222">
        <f>IF(N145="sníž. přenesená",J145,0)</f>
        <v>0</v>
      </c>
      <c r="BI145" s="222">
        <f>IF(N145="nulová",J145,0)</f>
        <v>0</v>
      </c>
      <c r="BJ145" s="15" t="s">
        <v>14</v>
      </c>
      <c r="BK145" s="222">
        <f>ROUND(I145*H145,2)</f>
        <v>0</v>
      </c>
      <c r="BL145" s="15" t="s">
        <v>142</v>
      </c>
      <c r="BM145" s="221" t="s">
        <v>143</v>
      </c>
    </row>
    <row r="146" spans="1:65" s="2" customFormat="1" ht="21.75" customHeight="1">
      <c r="A146" s="32"/>
      <c r="B146" s="33"/>
      <c r="C146" s="209" t="s">
        <v>81</v>
      </c>
      <c r="D146" s="209" t="s">
        <v>138</v>
      </c>
      <c r="E146" s="210" t="s">
        <v>144</v>
      </c>
      <c r="F146" s="211" t="s">
        <v>145</v>
      </c>
      <c r="G146" s="212" t="s">
        <v>146</v>
      </c>
      <c r="H146" s="213">
        <v>1.6</v>
      </c>
      <c r="I146" s="214"/>
      <c r="J146" s="215">
        <f>ROUND(I146*H146,2)</f>
        <v>0</v>
      </c>
      <c r="K146" s="216"/>
      <c r="L146" s="37"/>
      <c r="M146" s="217" t="s">
        <v>1</v>
      </c>
      <c r="N146" s="218" t="s">
        <v>40</v>
      </c>
      <c r="O146" s="69"/>
      <c r="P146" s="219">
        <f>O146*H146</f>
        <v>0</v>
      </c>
      <c r="Q146" s="219">
        <v>1.2999999999999999E-4</v>
      </c>
      <c r="R146" s="219">
        <f>Q146*H146</f>
        <v>2.0799999999999999E-4</v>
      </c>
      <c r="S146" s="219">
        <v>0</v>
      </c>
      <c r="T146" s="220">
        <f>S146*H146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221" t="s">
        <v>142</v>
      </c>
      <c r="AT146" s="221" t="s">
        <v>138</v>
      </c>
      <c r="AU146" s="221" t="s">
        <v>81</v>
      </c>
      <c r="AY146" s="15" t="s">
        <v>135</v>
      </c>
      <c r="BE146" s="222">
        <f>IF(N146="základní",J146,0)</f>
        <v>0</v>
      </c>
      <c r="BF146" s="222">
        <f>IF(N146="snížená",J146,0)</f>
        <v>0</v>
      </c>
      <c r="BG146" s="222">
        <f>IF(N146="zákl. přenesená",J146,0)</f>
        <v>0</v>
      </c>
      <c r="BH146" s="222">
        <f>IF(N146="sníž. přenesená",J146,0)</f>
        <v>0</v>
      </c>
      <c r="BI146" s="222">
        <f>IF(N146="nulová",J146,0)</f>
        <v>0</v>
      </c>
      <c r="BJ146" s="15" t="s">
        <v>14</v>
      </c>
      <c r="BK146" s="222">
        <f>ROUND(I146*H146,2)</f>
        <v>0</v>
      </c>
      <c r="BL146" s="15" t="s">
        <v>142</v>
      </c>
      <c r="BM146" s="221" t="s">
        <v>147</v>
      </c>
    </row>
    <row r="147" spans="1:65" s="12" customFormat="1" ht="22.9" customHeight="1">
      <c r="B147" s="193"/>
      <c r="C147" s="194"/>
      <c r="D147" s="195" t="s">
        <v>74</v>
      </c>
      <c r="E147" s="207" t="s">
        <v>148</v>
      </c>
      <c r="F147" s="207" t="s">
        <v>149</v>
      </c>
      <c r="G147" s="194"/>
      <c r="H147" s="194"/>
      <c r="I147" s="197"/>
      <c r="J147" s="208">
        <f>BK147</f>
        <v>0</v>
      </c>
      <c r="K147" s="194"/>
      <c r="L147" s="199"/>
      <c r="M147" s="200"/>
      <c r="N147" s="201"/>
      <c r="O147" s="201"/>
      <c r="P147" s="202">
        <f>SUM(P148:P161)</f>
        <v>0</v>
      </c>
      <c r="Q147" s="201"/>
      <c r="R147" s="202">
        <f>SUM(R148:R161)</f>
        <v>0.54585291999999996</v>
      </c>
      <c r="S147" s="201"/>
      <c r="T147" s="203">
        <f>SUM(T148:T161)</f>
        <v>0</v>
      </c>
      <c r="AR147" s="204" t="s">
        <v>14</v>
      </c>
      <c r="AT147" s="205" t="s">
        <v>74</v>
      </c>
      <c r="AU147" s="205" t="s">
        <v>14</v>
      </c>
      <c r="AY147" s="204" t="s">
        <v>135</v>
      </c>
      <c r="BK147" s="206">
        <f>SUM(BK148:BK161)</f>
        <v>0</v>
      </c>
    </row>
    <row r="148" spans="1:65" s="2" customFormat="1" ht="21.75" customHeight="1">
      <c r="A148" s="32"/>
      <c r="B148" s="33"/>
      <c r="C148" s="209" t="s">
        <v>136</v>
      </c>
      <c r="D148" s="209" t="s">
        <v>138</v>
      </c>
      <c r="E148" s="210" t="s">
        <v>150</v>
      </c>
      <c r="F148" s="211" t="s">
        <v>151</v>
      </c>
      <c r="G148" s="212" t="s">
        <v>141</v>
      </c>
      <c r="H148" s="213">
        <v>9.359</v>
      </c>
      <c r="I148" s="214"/>
      <c r="J148" s="215">
        <f>ROUND(I148*H148,2)</f>
        <v>0</v>
      </c>
      <c r="K148" s="216"/>
      <c r="L148" s="37"/>
      <c r="M148" s="217" t="s">
        <v>1</v>
      </c>
      <c r="N148" s="218" t="s">
        <v>40</v>
      </c>
      <c r="O148" s="69"/>
      <c r="P148" s="219">
        <f>O148*H148</f>
        <v>0</v>
      </c>
      <c r="Q148" s="219">
        <v>2.5999999999999998E-4</v>
      </c>
      <c r="R148" s="219">
        <f>Q148*H148</f>
        <v>2.43334E-3</v>
      </c>
      <c r="S148" s="219">
        <v>0</v>
      </c>
      <c r="T148" s="220">
        <f>S148*H148</f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221" t="s">
        <v>142</v>
      </c>
      <c r="AT148" s="221" t="s">
        <v>138</v>
      </c>
      <c r="AU148" s="221" t="s">
        <v>81</v>
      </c>
      <c r="AY148" s="15" t="s">
        <v>135</v>
      </c>
      <c r="BE148" s="222">
        <f>IF(N148="základní",J148,0)</f>
        <v>0</v>
      </c>
      <c r="BF148" s="222">
        <f>IF(N148="snížená",J148,0)</f>
        <v>0</v>
      </c>
      <c r="BG148" s="222">
        <f>IF(N148="zákl. přenesená",J148,0)</f>
        <v>0</v>
      </c>
      <c r="BH148" s="222">
        <f>IF(N148="sníž. přenesená",J148,0)</f>
        <v>0</v>
      </c>
      <c r="BI148" s="222">
        <f>IF(N148="nulová",J148,0)</f>
        <v>0</v>
      </c>
      <c r="BJ148" s="15" t="s">
        <v>14</v>
      </c>
      <c r="BK148" s="222">
        <f>ROUND(I148*H148,2)</f>
        <v>0</v>
      </c>
      <c r="BL148" s="15" t="s">
        <v>142</v>
      </c>
      <c r="BM148" s="221" t="s">
        <v>152</v>
      </c>
    </row>
    <row r="149" spans="1:65" s="13" customFormat="1">
      <c r="B149" s="223"/>
      <c r="C149" s="224"/>
      <c r="D149" s="225" t="s">
        <v>153</v>
      </c>
      <c r="E149" s="226" t="s">
        <v>1</v>
      </c>
      <c r="F149" s="227" t="s">
        <v>154</v>
      </c>
      <c r="G149" s="224"/>
      <c r="H149" s="228">
        <v>9.359</v>
      </c>
      <c r="I149" s="229"/>
      <c r="J149" s="224"/>
      <c r="K149" s="224"/>
      <c r="L149" s="230"/>
      <c r="M149" s="231"/>
      <c r="N149" s="232"/>
      <c r="O149" s="232"/>
      <c r="P149" s="232"/>
      <c r="Q149" s="232"/>
      <c r="R149" s="232"/>
      <c r="S149" s="232"/>
      <c r="T149" s="233"/>
      <c r="AT149" s="234" t="s">
        <v>153</v>
      </c>
      <c r="AU149" s="234" t="s">
        <v>81</v>
      </c>
      <c r="AV149" s="13" t="s">
        <v>81</v>
      </c>
      <c r="AW149" s="13" t="s">
        <v>32</v>
      </c>
      <c r="AX149" s="13" t="s">
        <v>14</v>
      </c>
      <c r="AY149" s="234" t="s">
        <v>135</v>
      </c>
    </row>
    <row r="150" spans="1:65" s="2" customFormat="1" ht="21.75" customHeight="1">
      <c r="A150" s="32"/>
      <c r="B150" s="33"/>
      <c r="C150" s="209" t="s">
        <v>142</v>
      </c>
      <c r="D150" s="209" t="s">
        <v>138</v>
      </c>
      <c r="E150" s="210" t="s">
        <v>155</v>
      </c>
      <c r="F150" s="211" t="s">
        <v>156</v>
      </c>
      <c r="G150" s="212" t="s">
        <v>141</v>
      </c>
      <c r="H150" s="213">
        <v>9.359</v>
      </c>
      <c r="I150" s="214"/>
      <c r="J150" s="215">
        <f>ROUND(I150*H150,2)</f>
        <v>0</v>
      </c>
      <c r="K150" s="216"/>
      <c r="L150" s="37"/>
      <c r="M150" s="217" t="s">
        <v>1</v>
      </c>
      <c r="N150" s="218" t="s">
        <v>40</v>
      </c>
      <c r="O150" s="69"/>
      <c r="P150" s="219">
        <f>O150*H150</f>
        <v>0</v>
      </c>
      <c r="Q150" s="219">
        <v>4.3800000000000002E-3</v>
      </c>
      <c r="R150" s="219">
        <f>Q150*H150</f>
        <v>4.0992420000000002E-2</v>
      </c>
      <c r="S150" s="219">
        <v>0</v>
      </c>
      <c r="T150" s="220">
        <f>S150*H150</f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221" t="s">
        <v>142</v>
      </c>
      <c r="AT150" s="221" t="s">
        <v>138</v>
      </c>
      <c r="AU150" s="221" t="s">
        <v>81</v>
      </c>
      <c r="AY150" s="15" t="s">
        <v>135</v>
      </c>
      <c r="BE150" s="222">
        <f>IF(N150="základní",J150,0)</f>
        <v>0</v>
      </c>
      <c r="BF150" s="222">
        <f>IF(N150="snížená",J150,0)</f>
        <v>0</v>
      </c>
      <c r="BG150" s="222">
        <f>IF(N150="zákl. přenesená",J150,0)</f>
        <v>0</v>
      </c>
      <c r="BH150" s="222">
        <f>IF(N150="sníž. přenesená",J150,0)</f>
        <v>0</v>
      </c>
      <c r="BI150" s="222">
        <f>IF(N150="nulová",J150,0)</f>
        <v>0</v>
      </c>
      <c r="BJ150" s="15" t="s">
        <v>14</v>
      </c>
      <c r="BK150" s="222">
        <f>ROUND(I150*H150,2)</f>
        <v>0</v>
      </c>
      <c r="BL150" s="15" t="s">
        <v>142</v>
      </c>
      <c r="BM150" s="221" t="s">
        <v>157</v>
      </c>
    </row>
    <row r="151" spans="1:65" s="2" customFormat="1" ht="21.75" customHeight="1">
      <c r="A151" s="32"/>
      <c r="B151" s="33"/>
      <c r="C151" s="209" t="s">
        <v>158</v>
      </c>
      <c r="D151" s="209" t="s">
        <v>138</v>
      </c>
      <c r="E151" s="210" t="s">
        <v>159</v>
      </c>
      <c r="F151" s="211" t="s">
        <v>160</v>
      </c>
      <c r="G151" s="212" t="s">
        <v>141</v>
      </c>
      <c r="H151" s="213">
        <v>9.359</v>
      </c>
      <c r="I151" s="214"/>
      <c r="J151" s="215">
        <f>ROUND(I151*H151,2)</f>
        <v>0</v>
      </c>
      <c r="K151" s="216"/>
      <c r="L151" s="37"/>
      <c r="M151" s="217" t="s">
        <v>1</v>
      </c>
      <c r="N151" s="218" t="s">
        <v>40</v>
      </c>
      <c r="O151" s="69"/>
      <c r="P151" s="219">
        <f>O151*H151</f>
        <v>0</v>
      </c>
      <c r="Q151" s="219">
        <v>3.0000000000000001E-3</v>
      </c>
      <c r="R151" s="219">
        <f>Q151*H151</f>
        <v>2.8077000000000001E-2</v>
      </c>
      <c r="S151" s="219">
        <v>0</v>
      </c>
      <c r="T151" s="220">
        <f>S151*H151</f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221" t="s">
        <v>142</v>
      </c>
      <c r="AT151" s="221" t="s">
        <v>138</v>
      </c>
      <c r="AU151" s="221" t="s">
        <v>81</v>
      </c>
      <c r="AY151" s="15" t="s">
        <v>135</v>
      </c>
      <c r="BE151" s="222">
        <f>IF(N151="základní",J151,0)</f>
        <v>0</v>
      </c>
      <c r="BF151" s="222">
        <f>IF(N151="snížená",J151,0)</f>
        <v>0</v>
      </c>
      <c r="BG151" s="222">
        <f>IF(N151="zákl. přenesená",J151,0)</f>
        <v>0</v>
      </c>
      <c r="BH151" s="222">
        <f>IF(N151="sníž. přenesená",J151,0)</f>
        <v>0</v>
      </c>
      <c r="BI151" s="222">
        <f>IF(N151="nulová",J151,0)</f>
        <v>0</v>
      </c>
      <c r="BJ151" s="15" t="s">
        <v>14</v>
      </c>
      <c r="BK151" s="222">
        <f>ROUND(I151*H151,2)</f>
        <v>0</v>
      </c>
      <c r="BL151" s="15" t="s">
        <v>142</v>
      </c>
      <c r="BM151" s="221" t="s">
        <v>161</v>
      </c>
    </row>
    <row r="152" spans="1:65" s="2" customFormat="1" ht="21.75" customHeight="1">
      <c r="A152" s="32"/>
      <c r="B152" s="33"/>
      <c r="C152" s="209" t="s">
        <v>148</v>
      </c>
      <c r="D152" s="209" t="s">
        <v>138</v>
      </c>
      <c r="E152" s="210" t="s">
        <v>162</v>
      </c>
      <c r="F152" s="211" t="s">
        <v>163</v>
      </c>
      <c r="G152" s="212" t="s">
        <v>141</v>
      </c>
      <c r="H152" s="213">
        <v>13.544</v>
      </c>
      <c r="I152" s="214"/>
      <c r="J152" s="215">
        <f>ROUND(I152*H152,2)</f>
        <v>0</v>
      </c>
      <c r="K152" s="216"/>
      <c r="L152" s="37"/>
      <c r="M152" s="217" t="s">
        <v>1</v>
      </c>
      <c r="N152" s="218" t="s">
        <v>40</v>
      </c>
      <c r="O152" s="69"/>
      <c r="P152" s="219">
        <f>O152*H152</f>
        <v>0</v>
      </c>
      <c r="Q152" s="219">
        <v>2.5999999999999998E-4</v>
      </c>
      <c r="R152" s="219">
        <f>Q152*H152</f>
        <v>3.5214399999999998E-3</v>
      </c>
      <c r="S152" s="219">
        <v>0</v>
      </c>
      <c r="T152" s="220">
        <f>S152*H152</f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221" t="s">
        <v>142</v>
      </c>
      <c r="AT152" s="221" t="s">
        <v>138</v>
      </c>
      <c r="AU152" s="221" t="s">
        <v>81</v>
      </c>
      <c r="AY152" s="15" t="s">
        <v>135</v>
      </c>
      <c r="BE152" s="222">
        <f>IF(N152="základní",J152,0)</f>
        <v>0</v>
      </c>
      <c r="BF152" s="222">
        <f>IF(N152="snížená",J152,0)</f>
        <v>0</v>
      </c>
      <c r="BG152" s="222">
        <f>IF(N152="zákl. přenesená",J152,0)</f>
        <v>0</v>
      </c>
      <c r="BH152" s="222">
        <f>IF(N152="sníž. přenesená",J152,0)</f>
        <v>0</v>
      </c>
      <c r="BI152" s="222">
        <f>IF(N152="nulová",J152,0)</f>
        <v>0</v>
      </c>
      <c r="BJ152" s="15" t="s">
        <v>14</v>
      </c>
      <c r="BK152" s="222">
        <f>ROUND(I152*H152,2)</f>
        <v>0</v>
      </c>
      <c r="BL152" s="15" t="s">
        <v>142</v>
      </c>
      <c r="BM152" s="221" t="s">
        <v>164</v>
      </c>
    </row>
    <row r="153" spans="1:65" s="13" customFormat="1">
      <c r="B153" s="223"/>
      <c r="C153" s="224"/>
      <c r="D153" s="225" t="s">
        <v>153</v>
      </c>
      <c r="E153" s="226" t="s">
        <v>1</v>
      </c>
      <c r="F153" s="227" t="s">
        <v>165</v>
      </c>
      <c r="G153" s="224"/>
      <c r="H153" s="228">
        <v>13.544</v>
      </c>
      <c r="I153" s="229"/>
      <c r="J153" s="224"/>
      <c r="K153" s="224"/>
      <c r="L153" s="230"/>
      <c r="M153" s="231"/>
      <c r="N153" s="232"/>
      <c r="O153" s="232"/>
      <c r="P153" s="232"/>
      <c r="Q153" s="232"/>
      <c r="R153" s="232"/>
      <c r="S153" s="232"/>
      <c r="T153" s="233"/>
      <c r="AT153" s="234" t="s">
        <v>153</v>
      </c>
      <c r="AU153" s="234" t="s">
        <v>81</v>
      </c>
      <c r="AV153" s="13" t="s">
        <v>81</v>
      </c>
      <c r="AW153" s="13" t="s">
        <v>32</v>
      </c>
      <c r="AX153" s="13" t="s">
        <v>14</v>
      </c>
      <c r="AY153" s="234" t="s">
        <v>135</v>
      </c>
    </row>
    <row r="154" spans="1:65" s="2" customFormat="1" ht="21.75" customHeight="1">
      <c r="A154" s="32"/>
      <c r="B154" s="33"/>
      <c r="C154" s="209" t="s">
        <v>166</v>
      </c>
      <c r="D154" s="209" t="s">
        <v>138</v>
      </c>
      <c r="E154" s="210" t="s">
        <v>167</v>
      </c>
      <c r="F154" s="211" t="s">
        <v>168</v>
      </c>
      <c r="G154" s="212" t="s">
        <v>141</v>
      </c>
      <c r="H154" s="213">
        <v>14.3</v>
      </c>
      <c r="I154" s="214"/>
      <c r="J154" s="215">
        <f>ROUND(I154*H154,2)</f>
        <v>0</v>
      </c>
      <c r="K154" s="216"/>
      <c r="L154" s="37"/>
      <c r="M154" s="217" t="s">
        <v>1</v>
      </c>
      <c r="N154" s="218" t="s">
        <v>40</v>
      </c>
      <c r="O154" s="69"/>
      <c r="P154" s="219">
        <f>O154*H154</f>
        <v>0</v>
      </c>
      <c r="Q154" s="219">
        <v>2.0480000000000002E-2</v>
      </c>
      <c r="R154" s="219">
        <f>Q154*H154</f>
        <v>0.29286400000000001</v>
      </c>
      <c r="S154" s="219">
        <v>0</v>
      </c>
      <c r="T154" s="220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221" t="s">
        <v>142</v>
      </c>
      <c r="AT154" s="221" t="s">
        <v>138</v>
      </c>
      <c r="AU154" s="221" t="s">
        <v>81</v>
      </c>
      <c r="AY154" s="15" t="s">
        <v>135</v>
      </c>
      <c r="BE154" s="222">
        <f>IF(N154="základní",J154,0)</f>
        <v>0</v>
      </c>
      <c r="BF154" s="222">
        <f>IF(N154="snížená",J154,0)</f>
        <v>0</v>
      </c>
      <c r="BG154" s="222">
        <f>IF(N154="zákl. přenesená",J154,0)</f>
        <v>0</v>
      </c>
      <c r="BH154" s="222">
        <f>IF(N154="sníž. přenesená",J154,0)</f>
        <v>0</v>
      </c>
      <c r="BI154" s="222">
        <f>IF(N154="nulová",J154,0)</f>
        <v>0</v>
      </c>
      <c r="BJ154" s="15" t="s">
        <v>14</v>
      </c>
      <c r="BK154" s="222">
        <f>ROUND(I154*H154,2)</f>
        <v>0</v>
      </c>
      <c r="BL154" s="15" t="s">
        <v>142</v>
      </c>
      <c r="BM154" s="221" t="s">
        <v>169</v>
      </c>
    </row>
    <row r="155" spans="1:65" s="13" customFormat="1">
      <c r="B155" s="223"/>
      <c r="C155" s="224"/>
      <c r="D155" s="225" t="s">
        <v>153</v>
      </c>
      <c r="E155" s="226" t="s">
        <v>1</v>
      </c>
      <c r="F155" s="227" t="s">
        <v>170</v>
      </c>
      <c r="G155" s="224"/>
      <c r="H155" s="228">
        <v>14.3</v>
      </c>
      <c r="I155" s="229"/>
      <c r="J155" s="224"/>
      <c r="K155" s="224"/>
      <c r="L155" s="230"/>
      <c r="M155" s="231"/>
      <c r="N155" s="232"/>
      <c r="O155" s="232"/>
      <c r="P155" s="232"/>
      <c r="Q155" s="232"/>
      <c r="R155" s="232"/>
      <c r="S155" s="232"/>
      <c r="T155" s="233"/>
      <c r="AT155" s="234" t="s">
        <v>153</v>
      </c>
      <c r="AU155" s="234" t="s">
        <v>81</v>
      </c>
      <c r="AV155" s="13" t="s">
        <v>81</v>
      </c>
      <c r="AW155" s="13" t="s">
        <v>32</v>
      </c>
      <c r="AX155" s="13" t="s">
        <v>14</v>
      </c>
      <c r="AY155" s="234" t="s">
        <v>135</v>
      </c>
    </row>
    <row r="156" spans="1:65" s="2" customFormat="1" ht="21.75" customHeight="1">
      <c r="A156" s="32"/>
      <c r="B156" s="33"/>
      <c r="C156" s="209" t="s">
        <v>171</v>
      </c>
      <c r="D156" s="209" t="s">
        <v>138</v>
      </c>
      <c r="E156" s="210" t="s">
        <v>172</v>
      </c>
      <c r="F156" s="211" t="s">
        <v>173</v>
      </c>
      <c r="G156" s="212" t="s">
        <v>141</v>
      </c>
      <c r="H156" s="213">
        <v>13.544</v>
      </c>
      <c r="I156" s="214"/>
      <c r="J156" s="215">
        <f>ROUND(I156*H156,2)</f>
        <v>0</v>
      </c>
      <c r="K156" s="216"/>
      <c r="L156" s="37"/>
      <c r="M156" s="217" t="s">
        <v>1</v>
      </c>
      <c r="N156" s="218" t="s">
        <v>40</v>
      </c>
      <c r="O156" s="69"/>
      <c r="P156" s="219">
        <f>O156*H156</f>
        <v>0</v>
      </c>
      <c r="Q156" s="219">
        <v>4.3800000000000002E-3</v>
      </c>
      <c r="R156" s="219">
        <f>Q156*H156</f>
        <v>5.9322720000000002E-2</v>
      </c>
      <c r="S156" s="219">
        <v>0</v>
      </c>
      <c r="T156" s="220">
        <f>S156*H156</f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221" t="s">
        <v>142</v>
      </c>
      <c r="AT156" s="221" t="s">
        <v>138</v>
      </c>
      <c r="AU156" s="221" t="s">
        <v>81</v>
      </c>
      <c r="AY156" s="15" t="s">
        <v>135</v>
      </c>
      <c r="BE156" s="222">
        <f>IF(N156="základní",J156,0)</f>
        <v>0</v>
      </c>
      <c r="BF156" s="222">
        <f>IF(N156="snížená",J156,0)</f>
        <v>0</v>
      </c>
      <c r="BG156" s="222">
        <f>IF(N156="zákl. přenesená",J156,0)</f>
        <v>0</v>
      </c>
      <c r="BH156" s="222">
        <f>IF(N156="sníž. přenesená",J156,0)</f>
        <v>0</v>
      </c>
      <c r="BI156" s="222">
        <f>IF(N156="nulová",J156,0)</f>
        <v>0</v>
      </c>
      <c r="BJ156" s="15" t="s">
        <v>14</v>
      </c>
      <c r="BK156" s="222">
        <f>ROUND(I156*H156,2)</f>
        <v>0</v>
      </c>
      <c r="BL156" s="15" t="s">
        <v>142</v>
      </c>
      <c r="BM156" s="221" t="s">
        <v>174</v>
      </c>
    </row>
    <row r="157" spans="1:65" s="2" customFormat="1" ht="21.75" customHeight="1">
      <c r="A157" s="32"/>
      <c r="B157" s="33"/>
      <c r="C157" s="209" t="s">
        <v>175</v>
      </c>
      <c r="D157" s="209" t="s">
        <v>138</v>
      </c>
      <c r="E157" s="210" t="s">
        <v>176</v>
      </c>
      <c r="F157" s="211" t="s">
        <v>177</v>
      </c>
      <c r="G157" s="212" t="s">
        <v>141</v>
      </c>
      <c r="H157" s="213">
        <v>13.544</v>
      </c>
      <c r="I157" s="214"/>
      <c r="J157" s="215">
        <f>ROUND(I157*H157,2)</f>
        <v>0</v>
      </c>
      <c r="K157" s="216"/>
      <c r="L157" s="37"/>
      <c r="M157" s="217" t="s">
        <v>1</v>
      </c>
      <c r="N157" s="218" t="s">
        <v>40</v>
      </c>
      <c r="O157" s="69"/>
      <c r="P157" s="219">
        <f>O157*H157</f>
        <v>0</v>
      </c>
      <c r="Q157" s="219">
        <v>3.0000000000000001E-3</v>
      </c>
      <c r="R157" s="219">
        <f>Q157*H157</f>
        <v>4.0632000000000001E-2</v>
      </c>
      <c r="S157" s="219">
        <v>0</v>
      </c>
      <c r="T157" s="220">
        <f>S157*H157</f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221" t="s">
        <v>142</v>
      </c>
      <c r="AT157" s="221" t="s">
        <v>138</v>
      </c>
      <c r="AU157" s="221" t="s">
        <v>81</v>
      </c>
      <c r="AY157" s="15" t="s">
        <v>135</v>
      </c>
      <c r="BE157" s="222">
        <f>IF(N157="základní",J157,0)</f>
        <v>0</v>
      </c>
      <c r="BF157" s="222">
        <f>IF(N157="snížená",J157,0)</f>
        <v>0</v>
      </c>
      <c r="BG157" s="222">
        <f>IF(N157="zákl. přenesená",J157,0)</f>
        <v>0</v>
      </c>
      <c r="BH157" s="222">
        <f>IF(N157="sníž. přenesená",J157,0)</f>
        <v>0</v>
      </c>
      <c r="BI157" s="222">
        <f>IF(N157="nulová",J157,0)</f>
        <v>0</v>
      </c>
      <c r="BJ157" s="15" t="s">
        <v>14</v>
      </c>
      <c r="BK157" s="222">
        <f>ROUND(I157*H157,2)</f>
        <v>0</v>
      </c>
      <c r="BL157" s="15" t="s">
        <v>142</v>
      </c>
      <c r="BM157" s="221" t="s">
        <v>178</v>
      </c>
    </row>
    <row r="158" spans="1:65" s="2" customFormat="1" ht="21.75" customHeight="1">
      <c r="A158" s="32"/>
      <c r="B158" s="33"/>
      <c r="C158" s="209" t="s">
        <v>179</v>
      </c>
      <c r="D158" s="209" t="s">
        <v>138</v>
      </c>
      <c r="E158" s="210" t="s">
        <v>180</v>
      </c>
      <c r="F158" s="211" t="s">
        <v>181</v>
      </c>
      <c r="G158" s="212" t="s">
        <v>146</v>
      </c>
      <c r="H158" s="213">
        <v>10.64</v>
      </c>
      <c r="I158" s="214"/>
      <c r="J158" s="215">
        <f>ROUND(I158*H158,2)</f>
        <v>0</v>
      </c>
      <c r="K158" s="216"/>
      <c r="L158" s="37"/>
      <c r="M158" s="217" t="s">
        <v>1</v>
      </c>
      <c r="N158" s="218" t="s">
        <v>40</v>
      </c>
      <c r="O158" s="69"/>
      <c r="P158" s="219">
        <f>O158*H158</f>
        <v>0</v>
      </c>
      <c r="Q158" s="219">
        <v>1.5E-3</v>
      </c>
      <c r="R158" s="219">
        <f>Q158*H158</f>
        <v>1.5960000000000002E-2</v>
      </c>
      <c r="S158" s="219">
        <v>0</v>
      </c>
      <c r="T158" s="220">
        <f>S158*H158</f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221" t="s">
        <v>142</v>
      </c>
      <c r="AT158" s="221" t="s">
        <v>138</v>
      </c>
      <c r="AU158" s="221" t="s">
        <v>81</v>
      </c>
      <c r="AY158" s="15" t="s">
        <v>135</v>
      </c>
      <c r="BE158" s="222">
        <f>IF(N158="základní",J158,0)</f>
        <v>0</v>
      </c>
      <c r="BF158" s="222">
        <f>IF(N158="snížená",J158,0)</f>
        <v>0</v>
      </c>
      <c r="BG158" s="222">
        <f>IF(N158="zákl. přenesená",J158,0)</f>
        <v>0</v>
      </c>
      <c r="BH158" s="222">
        <f>IF(N158="sníž. přenesená",J158,0)</f>
        <v>0</v>
      </c>
      <c r="BI158" s="222">
        <f>IF(N158="nulová",J158,0)</f>
        <v>0</v>
      </c>
      <c r="BJ158" s="15" t="s">
        <v>14</v>
      </c>
      <c r="BK158" s="222">
        <f>ROUND(I158*H158,2)</f>
        <v>0</v>
      </c>
      <c r="BL158" s="15" t="s">
        <v>142</v>
      </c>
      <c r="BM158" s="221" t="s">
        <v>182</v>
      </c>
    </row>
    <row r="159" spans="1:65" s="13" customFormat="1">
      <c r="B159" s="223"/>
      <c r="C159" s="224"/>
      <c r="D159" s="225" t="s">
        <v>153</v>
      </c>
      <c r="E159" s="226" t="s">
        <v>1</v>
      </c>
      <c r="F159" s="227" t="s">
        <v>183</v>
      </c>
      <c r="G159" s="224"/>
      <c r="H159" s="228">
        <v>10.64</v>
      </c>
      <c r="I159" s="229"/>
      <c r="J159" s="224"/>
      <c r="K159" s="224"/>
      <c r="L159" s="230"/>
      <c r="M159" s="231"/>
      <c r="N159" s="232"/>
      <c r="O159" s="232"/>
      <c r="P159" s="232"/>
      <c r="Q159" s="232"/>
      <c r="R159" s="232"/>
      <c r="S159" s="232"/>
      <c r="T159" s="233"/>
      <c r="AT159" s="234" t="s">
        <v>153</v>
      </c>
      <c r="AU159" s="234" t="s">
        <v>81</v>
      </c>
      <c r="AV159" s="13" t="s">
        <v>81</v>
      </c>
      <c r="AW159" s="13" t="s">
        <v>32</v>
      </c>
      <c r="AX159" s="13" t="s">
        <v>14</v>
      </c>
      <c r="AY159" s="234" t="s">
        <v>135</v>
      </c>
    </row>
    <row r="160" spans="1:65" s="2" customFormat="1" ht="16.5" customHeight="1">
      <c r="A160" s="32"/>
      <c r="B160" s="33"/>
      <c r="C160" s="209" t="s">
        <v>184</v>
      </c>
      <c r="D160" s="209" t="s">
        <v>138</v>
      </c>
      <c r="E160" s="210" t="s">
        <v>185</v>
      </c>
      <c r="F160" s="211" t="s">
        <v>186</v>
      </c>
      <c r="G160" s="212" t="s">
        <v>187</v>
      </c>
      <c r="H160" s="213">
        <v>1</v>
      </c>
      <c r="I160" s="214"/>
      <c r="J160" s="215">
        <f>ROUND(I160*H160,2)</f>
        <v>0</v>
      </c>
      <c r="K160" s="216"/>
      <c r="L160" s="37"/>
      <c r="M160" s="217" t="s">
        <v>1</v>
      </c>
      <c r="N160" s="218" t="s">
        <v>40</v>
      </c>
      <c r="O160" s="69"/>
      <c r="P160" s="219">
        <f>O160*H160</f>
        <v>0</v>
      </c>
      <c r="Q160" s="219">
        <v>4.684E-2</v>
      </c>
      <c r="R160" s="219">
        <f>Q160*H160</f>
        <v>4.684E-2</v>
      </c>
      <c r="S160" s="219">
        <v>0</v>
      </c>
      <c r="T160" s="220">
        <f>S160*H160</f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221" t="s">
        <v>142</v>
      </c>
      <c r="AT160" s="221" t="s">
        <v>138</v>
      </c>
      <c r="AU160" s="221" t="s">
        <v>81</v>
      </c>
      <c r="AY160" s="15" t="s">
        <v>135</v>
      </c>
      <c r="BE160" s="222">
        <f>IF(N160="základní",J160,0)</f>
        <v>0</v>
      </c>
      <c r="BF160" s="222">
        <f>IF(N160="snížená",J160,0)</f>
        <v>0</v>
      </c>
      <c r="BG160" s="222">
        <f>IF(N160="zákl. přenesená",J160,0)</f>
        <v>0</v>
      </c>
      <c r="BH160" s="222">
        <f>IF(N160="sníž. přenesená",J160,0)</f>
        <v>0</v>
      </c>
      <c r="BI160" s="222">
        <f>IF(N160="nulová",J160,0)</f>
        <v>0</v>
      </c>
      <c r="BJ160" s="15" t="s">
        <v>14</v>
      </c>
      <c r="BK160" s="222">
        <f>ROUND(I160*H160,2)</f>
        <v>0</v>
      </c>
      <c r="BL160" s="15" t="s">
        <v>142</v>
      </c>
      <c r="BM160" s="221" t="s">
        <v>188</v>
      </c>
    </row>
    <row r="161" spans="1:65" s="2" customFormat="1" ht="21.75" customHeight="1">
      <c r="A161" s="32"/>
      <c r="B161" s="33"/>
      <c r="C161" s="235" t="s">
        <v>189</v>
      </c>
      <c r="D161" s="235" t="s">
        <v>190</v>
      </c>
      <c r="E161" s="236" t="s">
        <v>191</v>
      </c>
      <c r="F161" s="237" t="s">
        <v>192</v>
      </c>
      <c r="G161" s="238" t="s">
        <v>187</v>
      </c>
      <c r="H161" s="239">
        <v>1</v>
      </c>
      <c r="I161" s="240"/>
      <c r="J161" s="241">
        <f>ROUND(I161*H161,2)</f>
        <v>0</v>
      </c>
      <c r="K161" s="242"/>
      <c r="L161" s="243"/>
      <c r="M161" s="244" t="s">
        <v>1</v>
      </c>
      <c r="N161" s="245" t="s">
        <v>40</v>
      </c>
      <c r="O161" s="69"/>
      <c r="P161" s="219">
        <f>O161*H161</f>
        <v>0</v>
      </c>
      <c r="Q161" s="219">
        <v>1.521E-2</v>
      </c>
      <c r="R161" s="219">
        <f>Q161*H161</f>
        <v>1.521E-2</v>
      </c>
      <c r="S161" s="219">
        <v>0</v>
      </c>
      <c r="T161" s="220">
        <f>S161*H161</f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221" t="s">
        <v>171</v>
      </c>
      <c r="AT161" s="221" t="s">
        <v>190</v>
      </c>
      <c r="AU161" s="221" t="s">
        <v>81</v>
      </c>
      <c r="AY161" s="15" t="s">
        <v>135</v>
      </c>
      <c r="BE161" s="222">
        <f>IF(N161="základní",J161,0)</f>
        <v>0</v>
      </c>
      <c r="BF161" s="222">
        <f>IF(N161="snížená",J161,0)</f>
        <v>0</v>
      </c>
      <c r="BG161" s="222">
        <f>IF(N161="zákl. přenesená",J161,0)</f>
        <v>0</v>
      </c>
      <c r="BH161" s="222">
        <f>IF(N161="sníž. přenesená",J161,0)</f>
        <v>0</v>
      </c>
      <c r="BI161" s="222">
        <f>IF(N161="nulová",J161,0)</f>
        <v>0</v>
      </c>
      <c r="BJ161" s="15" t="s">
        <v>14</v>
      </c>
      <c r="BK161" s="222">
        <f>ROUND(I161*H161,2)</f>
        <v>0</v>
      </c>
      <c r="BL161" s="15" t="s">
        <v>142</v>
      </c>
      <c r="BM161" s="221" t="s">
        <v>193</v>
      </c>
    </row>
    <row r="162" spans="1:65" s="12" customFormat="1" ht="22.9" customHeight="1">
      <c r="B162" s="193"/>
      <c r="C162" s="194"/>
      <c r="D162" s="195" t="s">
        <v>74</v>
      </c>
      <c r="E162" s="207" t="s">
        <v>175</v>
      </c>
      <c r="F162" s="207" t="s">
        <v>194</v>
      </c>
      <c r="G162" s="194"/>
      <c r="H162" s="194"/>
      <c r="I162" s="197"/>
      <c r="J162" s="208">
        <f>BK162</f>
        <v>0</v>
      </c>
      <c r="K162" s="194"/>
      <c r="L162" s="199"/>
      <c r="M162" s="200"/>
      <c r="N162" s="201"/>
      <c r="O162" s="201"/>
      <c r="P162" s="202">
        <f>SUM(P163:P168)</f>
        <v>0</v>
      </c>
      <c r="Q162" s="201"/>
      <c r="R162" s="202">
        <f>SUM(R163:R168)</f>
        <v>1.6023999999999999E-3</v>
      </c>
      <c r="S162" s="201"/>
      <c r="T162" s="203">
        <f>SUM(T163:T168)</f>
        <v>2.2955800000000002</v>
      </c>
      <c r="AR162" s="204" t="s">
        <v>14</v>
      </c>
      <c r="AT162" s="205" t="s">
        <v>74</v>
      </c>
      <c r="AU162" s="205" t="s">
        <v>14</v>
      </c>
      <c r="AY162" s="204" t="s">
        <v>135</v>
      </c>
      <c r="BK162" s="206">
        <f>SUM(BK163:BK168)</f>
        <v>0</v>
      </c>
    </row>
    <row r="163" spans="1:65" s="2" customFormat="1" ht="21.75" customHeight="1">
      <c r="A163" s="32"/>
      <c r="B163" s="33"/>
      <c r="C163" s="209" t="s">
        <v>195</v>
      </c>
      <c r="D163" s="209" t="s">
        <v>138</v>
      </c>
      <c r="E163" s="210" t="s">
        <v>196</v>
      </c>
      <c r="F163" s="211" t="s">
        <v>197</v>
      </c>
      <c r="G163" s="212" t="s">
        <v>141</v>
      </c>
      <c r="H163" s="213">
        <v>10</v>
      </c>
      <c r="I163" s="214"/>
      <c r="J163" s="215">
        <f>ROUND(I163*H163,2)</f>
        <v>0</v>
      </c>
      <c r="K163" s="216"/>
      <c r="L163" s="37"/>
      <c r="M163" s="217" t="s">
        <v>1</v>
      </c>
      <c r="N163" s="218" t="s">
        <v>40</v>
      </c>
      <c r="O163" s="69"/>
      <c r="P163" s="219">
        <f>O163*H163</f>
        <v>0</v>
      </c>
      <c r="Q163" s="219">
        <v>1.2999999999999999E-4</v>
      </c>
      <c r="R163" s="219">
        <f>Q163*H163</f>
        <v>1.2999999999999999E-3</v>
      </c>
      <c r="S163" s="219">
        <v>0</v>
      </c>
      <c r="T163" s="220">
        <f>S163*H163</f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221" t="s">
        <v>142</v>
      </c>
      <c r="AT163" s="221" t="s">
        <v>138</v>
      </c>
      <c r="AU163" s="221" t="s">
        <v>81</v>
      </c>
      <c r="AY163" s="15" t="s">
        <v>135</v>
      </c>
      <c r="BE163" s="222">
        <f>IF(N163="základní",J163,0)</f>
        <v>0</v>
      </c>
      <c r="BF163" s="222">
        <f>IF(N163="snížená",J163,0)</f>
        <v>0</v>
      </c>
      <c r="BG163" s="222">
        <f>IF(N163="zákl. přenesená",J163,0)</f>
        <v>0</v>
      </c>
      <c r="BH163" s="222">
        <f>IF(N163="sníž. přenesená",J163,0)</f>
        <v>0</v>
      </c>
      <c r="BI163" s="222">
        <f>IF(N163="nulová",J163,0)</f>
        <v>0</v>
      </c>
      <c r="BJ163" s="15" t="s">
        <v>14</v>
      </c>
      <c r="BK163" s="222">
        <f>ROUND(I163*H163,2)</f>
        <v>0</v>
      </c>
      <c r="BL163" s="15" t="s">
        <v>142</v>
      </c>
      <c r="BM163" s="221" t="s">
        <v>198</v>
      </c>
    </row>
    <row r="164" spans="1:65" s="2" customFormat="1" ht="21.75" customHeight="1">
      <c r="A164" s="32"/>
      <c r="B164" s="33"/>
      <c r="C164" s="209" t="s">
        <v>199</v>
      </c>
      <c r="D164" s="209" t="s">
        <v>138</v>
      </c>
      <c r="E164" s="210" t="s">
        <v>200</v>
      </c>
      <c r="F164" s="211" t="s">
        <v>201</v>
      </c>
      <c r="G164" s="212" t="s">
        <v>141</v>
      </c>
      <c r="H164" s="213">
        <v>7.56</v>
      </c>
      <c r="I164" s="214"/>
      <c r="J164" s="215">
        <f>ROUND(I164*H164,2)</f>
        <v>0</v>
      </c>
      <c r="K164" s="216"/>
      <c r="L164" s="37"/>
      <c r="M164" s="217" t="s">
        <v>1</v>
      </c>
      <c r="N164" s="218" t="s">
        <v>40</v>
      </c>
      <c r="O164" s="69"/>
      <c r="P164" s="219">
        <f>O164*H164</f>
        <v>0</v>
      </c>
      <c r="Q164" s="219">
        <v>4.0000000000000003E-5</v>
      </c>
      <c r="R164" s="219">
        <f>Q164*H164</f>
        <v>3.0240000000000003E-4</v>
      </c>
      <c r="S164" s="219">
        <v>0</v>
      </c>
      <c r="T164" s="220">
        <f>S164*H164</f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221" t="s">
        <v>142</v>
      </c>
      <c r="AT164" s="221" t="s">
        <v>138</v>
      </c>
      <c r="AU164" s="221" t="s">
        <v>81</v>
      </c>
      <c r="AY164" s="15" t="s">
        <v>135</v>
      </c>
      <c r="BE164" s="222">
        <f>IF(N164="základní",J164,0)</f>
        <v>0</v>
      </c>
      <c r="BF164" s="222">
        <f>IF(N164="snížená",J164,0)</f>
        <v>0</v>
      </c>
      <c r="BG164" s="222">
        <f>IF(N164="zákl. přenesená",J164,0)</f>
        <v>0</v>
      </c>
      <c r="BH164" s="222">
        <f>IF(N164="sníž. přenesená",J164,0)</f>
        <v>0</v>
      </c>
      <c r="BI164" s="222">
        <f>IF(N164="nulová",J164,0)</f>
        <v>0</v>
      </c>
      <c r="BJ164" s="15" t="s">
        <v>14</v>
      </c>
      <c r="BK164" s="222">
        <f>ROUND(I164*H164,2)</f>
        <v>0</v>
      </c>
      <c r="BL164" s="15" t="s">
        <v>142</v>
      </c>
      <c r="BM164" s="221" t="s">
        <v>202</v>
      </c>
    </row>
    <row r="165" spans="1:65" s="2" customFormat="1" ht="16.5" customHeight="1">
      <c r="A165" s="32"/>
      <c r="B165" s="33"/>
      <c r="C165" s="209" t="s">
        <v>8</v>
      </c>
      <c r="D165" s="209" t="s">
        <v>138</v>
      </c>
      <c r="E165" s="210" t="s">
        <v>203</v>
      </c>
      <c r="F165" s="211" t="s">
        <v>204</v>
      </c>
      <c r="G165" s="212" t="s">
        <v>141</v>
      </c>
      <c r="H165" s="213">
        <v>7.98</v>
      </c>
      <c r="I165" s="214"/>
      <c r="J165" s="215">
        <f>ROUND(I165*H165,2)</f>
        <v>0</v>
      </c>
      <c r="K165" s="216"/>
      <c r="L165" s="37"/>
      <c r="M165" s="217" t="s">
        <v>1</v>
      </c>
      <c r="N165" s="218" t="s">
        <v>40</v>
      </c>
      <c r="O165" s="69"/>
      <c r="P165" s="219">
        <f>O165*H165</f>
        <v>0</v>
      </c>
      <c r="Q165" s="219">
        <v>0</v>
      </c>
      <c r="R165" s="219">
        <f>Q165*H165</f>
        <v>0</v>
      </c>
      <c r="S165" s="219">
        <v>0.26100000000000001</v>
      </c>
      <c r="T165" s="220">
        <f>S165*H165</f>
        <v>2.0827800000000001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221" t="s">
        <v>142</v>
      </c>
      <c r="AT165" s="221" t="s">
        <v>138</v>
      </c>
      <c r="AU165" s="221" t="s">
        <v>81</v>
      </c>
      <c r="AY165" s="15" t="s">
        <v>135</v>
      </c>
      <c r="BE165" s="222">
        <f>IF(N165="základní",J165,0)</f>
        <v>0</v>
      </c>
      <c r="BF165" s="222">
        <f>IF(N165="snížená",J165,0)</f>
        <v>0</v>
      </c>
      <c r="BG165" s="222">
        <f>IF(N165="zákl. přenesená",J165,0)</f>
        <v>0</v>
      </c>
      <c r="BH165" s="222">
        <f>IF(N165="sníž. přenesená",J165,0)</f>
        <v>0</v>
      </c>
      <c r="BI165" s="222">
        <f>IF(N165="nulová",J165,0)</f>
        <v>0</v>
      </c>
      <c r="BJ165" s="15" t="s">
        <v>14</v>
      </c>
      <c r="BK165" s="222">
        <f>ROUND(I165*H165,2)</f>
        <v>0</v>
      </c>
      <c r="BL165" s="15" t="s">
        <v>142</v>
      </c>
      <c r="BM165" s="221" t="s">
        <v>205</v>
      </c>
    </row>
    <row r="166" spans="1:65" s="13" customFormat="1">
      <c r="B166" s="223"/>
      <c r="C166" s="224"/>
      <c r="D166" s="225" t="s">
        <v>153</v>
      </c>
      <c r="E166" s="226" t="s">
        <v>1</v>
      </c>
      <c r="F166" s="227" t="s">
        <v>206</v>
      </c>
      <c r="G166" s="224"/>
      <c r="H166" s="228">
        <v>7.98</v>
      </c>
      <c r="I166" s="229"/>
      <c r="J166" s="224"/>
      <c r="K166" s="224"/>
      <c r="L166" s="230"/>
      <c r="M166" s="231"/>
      <c r="N166" s="232"/>
      <c r="O166" s="232"/>
      <c r="P166" s="232"/>
      <c r="Q166" s="232"/>
      <c r="R166" s="232"/>
      <c r="S166" s="232"/>
      <c r="T166" s="233"/>
      <c r="AT166" s="234" t="s">
        <v>153</v>
      </c>
      <c r="AU166" s="234" t="s">
        <v>81</v>
      </c>
      <c r="AV166" s="13" t="s">
        <v>81</v>
      </c>
      <c r="AW166" s="13" t="s">
        <v>32</v>
      </c>
      <c r="AX166" s="13" t="s">
        <v>14</v>
      </c>
      <c r="AY166" s="234" t="s">
        <v>135</v>
      </c>
    </row>
    <row r="167" spans="1:65" s="2" customFormat="1" ht="16.5" customHeight="1">
      <c r="A167" s="32"/>
      <c r="B167" s="33"/>
      <c r="C167" s="209" t="s">
        <v>207</v>
      </c>
      <c r="D167" s="209" t="s">
        <v>138</v>
      </c>
      <c r="E167" s="210" t="s">
        <v>208</v>
      </c>
      <c r="F167" s="211" t="s">
        <v>209</v>
      </c>
      <c r="G167" s="212" t="s">
        <v>141</v>
      </c>
      <c r="H167" s="213">
        <v>2.8</v>
      </c>
      <c r="I167" s="214"/>
      <c r="J167" s="215">
        <f>ROUND(I167*H167,2)</f>
        <v>0</v>
      </c>
      <c r="K167" s="216"/>
      <c r="L167" s="37"/>
      <c r="M167" s="217" t="s">
        <v>1</v>
      </c>
      <c r="N167" s="218" t="s">
        <v>40</v>
      </c>
      <c r="O167" s="69"/>
      <c r="P167" s="219">
        <f>O167*H167</f>
        <v>0</v>
      </c>
      <c r="Q167" s="219">
        <v>0</v>
      </c>
      <c r="R167" s="219">
        <f>Q167*H167</f>
        <v>0</v>
      </c>
      <c r="S167" s="219">
        <v>7.5999999999999998E-2</v>
      </c>
      <c r="T167" s="220">
        <f>S167*H167</f>
        <v>0.21279999999999999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221" t="s">
        <v>142</v>
      </c>
      <c r="AT167" s="221" t="s">
        <v>138</v>
      </c>
      <c r="AU167" s="221" t="s">
        <v>81</v>
      </c>
      <c r="AY167" s="15" t="s">
        <v>135</v>
      </c>
      <c r="BE167" s="222">
        <f>IF(N167="základní",J167,0)</f>
        <v>0</v>
      </c>
      <c r="BF167" s="222">
        <f>IF(N167="snížená",J167,0)</f>
        <v>0</v>
      </c>
      <c r="BG167" s="222">
        <f>IF(N167="zákl. přenesená",J167,0)</f>
        <v>0</v>
      </c>
      <c r="BH167" s="222">
        <f>IF(N167="sníž. přenesená",J167,0)</f>
        <v>0</v>
      </c>
      <c r="BI167" s="222">
        <f>IF(N167="nulová",J167,0)</f>
        <v>0</v>
      </c>
      <c r="BJ167" s="15" t="s">
        <v>14</v>
      </c>
      <c r="BK167" s="222">
        <f>ROUND(I167*H167,2)</f>
        <v>0</v>
      </c>
      <c r="BL167" s="15" t="s">
        <v>142</v>
      </c>
      <c r="BM167" s="221" t="s">
        <v>210</v>
      </c>
    </row>
    <row r="168" spans="1:65" s="13" customFormat="1">
      <c r="B168" s="223"/>
      <c r="C168" s="224"/>
      <c r="D168" s="225" t="s">
        <v>153</v>
      </c>
      <c r="E168" s="226" t="s">
        <v>1</v>
      </c>
      <c r="F168" s="227" t="s">
        <v>211</v>
      </c>
      <c r="G168" s="224"/>
      <c r="H168" s="228">
        <v>2.8</v>
      </c>
      <c r="I168" s="229"/>
      <c r="J168" s="224"/>
      <c r="K168" s="224"/>
      <c r="L168" s="230"/>
      <c r="M168" s="231"/>
      <c r="N168" s="232"/>
      <c r="O168" s="232"/>
      <c r="P168" s="232"/>
      <c r="Q168" s="232"/>
      <c r="R168" s="232"/>
      <c r="S168" s="232"/>
      <c r="T168" s="233"/>
      <c r="AT168" s="234" t="s">
        <v>153</v>
      </c>
      <c r="AU168" s="234" t="s">
        <v>81</v>
      </c>
      <c r="AV168" s="13" t="s">
        <v>81</v>
      </c>
      <c r="AW168" s="13" t="s">
        <v>32</v>
      </c>
      <c r="AX168" s="13" t="s">
        <v>14</v>
      </c>
      <c r="AY168" s="234" t="s">
        <v>135</v>
      </c>
    </row>
    <row r="169" spans="1:65" s="12" customFormat="1" ht="22.9" customHeight="1">
      <c r="B169" s="193"/>
      <c r="C169" s="194"/>
      <c r="D169" s="195" t="s">
        <v>74</v>
      </c>
      <c r="E169" s="207" t="s">
        <v>212</v>
      </c>
      <c r="F169" s="207" t="s">
        <v>213</v>
      </c>
      <c r="G169" s="194"/>
      <c r="H169" s="194"/>
      <c r="I169" s="197"/>
      <c r="J169" s="208">
        <f>BK169</f>
        <v>0</v>
      </c>
      <c r="K169" s="194"/>
      <c r="L169" s="199"/>
      <c r="M169" s="200"/>
      <c r="N169" s="201"/>
      <c r="O169" s="201"/>
      <c r="P169" s="202">
        <f>SUM(P170:P174)</f>
        <v>0</v>
      </c>
      <c r="Q169" s="201"/>
      <c r="R169" s="202">
        <f>SUM(R170:R174)</f>
        <v>0</v>
      </c>
      <c r="S169" s="201"/>
      <c r="T169" s="203">
        <f>SUM(T170:T174)</f>
        <v>0</v>
      </c>
      <c r="AR169" s="204" t="s">
        <v>14</v>
      </c>
      <c r="AT169" s="205" t="s">
        <v>74</v>
      </c>
      <c r="AU169" s="205" t="s">
        <v>14</v>
      </c>
      <c r="AY169" s="204" t="s">
        <v>135</v>
      </c>
      <c r="BK169" s="206">
        <f>SUM(BK170:BK174)</f>
        <v>0</v>
      </c>
    </row>
    <row r="170" spans="1:65" s="2" customFormat="1" ht="21.75" customHeight="1">
      <c r="A170" s="32"/>
      <c r="B170" s="33"/>
      <c r="C170" s="209" t="s">
        <v>214</v>
      </c>
      <c r="D170" s="209" t="s">
        <v>138</v>
      </c>
      <c r="E170" s="210" t="s">
        <v>215</v>
      </c>
      <c r="F170" s="211" t="s">
        <v>216</v>
      </c>
      <c r="G170" s="212" t="s">
        <v>217</v>
      </c>
      <c r="H170" s="213">
        <v>5.3680000000000003</v>
      </c>
      <c r="I170" s="214"/>
      <c r="J170" s="215">
        <f>ROUND(I170*H170,2)</f>
        <v>0</v>
      </c>
      <c r="K170" s="216"/>
      <c r="L170" s="37"/>
      <c r="M170" s="217" t="s">
        <v>1</v>
      </c>
      <c r="N170" s="218" t="s">
        <v>40</v>
      </c>
      <c r="O170" s="69"/>
      <c r="P170" s="219">
        <f>O170*H170</f>
        <v>0</v>
      </c>
      <c r="Q170" s="219">
        <v>0</v>
      </c>
      <c r="R170" s="219">
        <f>Q170*H170</f>
        <v>0</v>
      </c>
      <c r="S170" s="219">
        <v>0</v>
      </c>
      <c r="T170" s="220">
        <f>S170*H170</f>
        <v>0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221" t="s">
        <v>142</v>
      </c>
      <c r="AT170" s="221" t="s">
        <v>138</v>
      </c>
      <c r="AU170" s="221" t="s">
        <v>81</v>
      </c>
      <c r="AY170" s="15" t="s">
        <v>135</v>
      </c>
      <c r="BE170" s="222">
        <f>IF(N170="základní",J170,0)</f>
        <v>0</v>
      </c>
      <c r="BF170" s="222">
        <f>IF(N170="snížená",J170,0)</f>
        <v>0</v>
      </c>
      <c r="BG170" s="222">
        <f>IF(N170="zákl. přenesená",J170,0)</f>
        <v>0</v>
      </c>
      <c r="BH170" s="222">
        <f>IF(N170="sníž. přenesená",J170,0)</f>
        <v>0</v>
      </c>
      <c r="BI170" s="222">
        <f>IF(N170="nulová",J170,0)</f>
        <v>0</v>
      </c>
      <c r="BJ170" s="15" t="s">
        <v>14</v>
      </c>
      <c r="BK170" s="222">
        <f>ROUND(I170*H170,2)</f>
        <v>0</v>
      </c>
      <c r="BL170" s="15" t="s">
        <v>142</v>
      </c>
      <c r="BM170" s="221" t="s">
        <v>218</v>
      </c>
    </row>
    <row r="171" spans="1:65" s="2" customFormat="1" ht="21.75" customHeight="1">
      <c r="A171" s="32"/>
      <c r="B171" s="33"/>
      <c r="C171" s="209" t="s">
        <v>219</v>
      </c>
      <c r="D171" s="209" t="s">
        <v>138</v>
      </c>
      <c r="E171" s="210" t="s">
        <v>220</v>
      </c>
      <c r="F171" s="211" t="s">
        <v>221</v>
      </c>
      <c r="G171" s="212" t="s">
        <v>217</v>
      </c>
      <c r="H171" s="213">
        <v>5.3680000000000003</v>
      </c>
      <c r="I171" s="214"/>
      <c r="J171" s="215">
        <f>ROUND(I171*H171,2)</f>
        <v>0</v>
      </c>
      <c r="K171" s="216"/>
      <c r="L171" s="37"/>
      <c r="M171" s="217" t="s">
        <v>1</v>
      </c>
      <c r="N171" s="218" t="s">
        <v>40</v>
      </c>
      <c r="O171" s="69"/>
      <c r="P171" s="219">
        <f>O171*H171</f>
        <v>0</v>
      </c>
      <c r="Q171" s="219">
        <v>0</v>
      </c>
      <c r="R171" s="219">
        <f>Q171*H171</f>
        <v>0</v>
      </c>
      <c r="S171" s="219">
        <v>0</v>
      </c>
      <c r="T171" s="220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221" t="s">
        <v>142</v>
      </c>
      <c r="AT171" s="221" t="s">
        <v>138</v>
      </c>
      <c r="AU171" s="221" t="s">
        <v>81</v>
      </c>
      <c r="AY171" s="15" t="s">
        <v>135</v>
      </c>
      <c r="BE171" s="222">
        <f>IF(N171="základní",J171,0)</f>
        <v>0</v>
      </c>
      <c r="BF171" s="222">
        <f>IF(N171="snížená",J171,0)</f>
        <v>0</v>
      </c>
      <c r="BG171" s="222">
        <f>IF(N171="zákl. přenesená",J171,0)</f>
        <v>0</v>
      </c>
      <c r="BH171" s="222">
        <f>IF(N171="sníž. přenesená",J171,0)</f>
        <v>0</v>
      </c>
      <c r="BI171" s="222">
        <f>IF(N171="nulová",J171,0)</f>
        <v>0</v>
      </c>
      <c r="BJ171" s="15" t="s">
        <v>14</v>
      </c>
      <c r="BK171" s="222">
        <f>ROUND(I171*H171,2)</f>
        <v>0</v>
      </c>
      <c r="BL171" s="15" t="s">
        <v>142</v>
      </c>
      <c r="BM171" s="221" t="s">
        <v>222</v>
      </c>
    </row>
    <row r="172" spans="1:65" s="2" customFormat="1" ht="21.75" customHeight="1">
      <c r="A172" s="32"/>
      <c r="B172" s="33"/>
      <c r="C172" s="209" t="s">
        <v>223</v>
      </c>
      <c r="D172" s="209" t="s">
        <v>138</v>
      </c>
      <c r="E172" s="210" t="s">
        <v>224</v>
      </c>
      <c r="F172" s="211" t="s">
        <v>225</v>
      </c>
      <c r="G172" s="212" t="s">
        <v>217</v>
      </c>
      <c r="H172" s="213">
        <v>107.36</v>
      </c>
      <c r="I172" s="214"/>
      <c r="J172" s="215">
        <f>ROUND(I172*H172,2)</f>
        <v>0</v>
      </c>
      <c r="K172" s="216"/>
      <c r="L172" s="37"/>
      <c r="M172" s="217" t="s">
        <v>1</v>
      </c>
      <c r="N172" s="218" t="s">
        <v>40</v>
      </c>
      <c r="O172" s="69"/>
      <c r="P172" s="219">
        <f>O172*H172</f>
        <v>0</v>
      </c>
      <c r="Q172" s="219">
        <v>0</v>
      </c>
      <c r="R172" s="219">
        <f>Q172*H172</f>
        <v>0</v>
      </c>
      <c r="S172" s="219">
        <v>0</v>
      </c>
      <c r="T172" s="220">
        <f>S172*H172</f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221" t="s">
        <v>142</v>
      </c>
      <c r="AT172" s="221" t="s">
        <v>138</v>
      </c>
      <c r="AU172" s="221" t="s">
        <v>81</v>
      </c>
      <c r="AY172" s="15" t="s">
        <v>135</v>
      </c>
      <c r="BE172" s="222">
        <f>IF(N172="základní",J172,0)</f>
        <v>0</v>
      </c>
      <c r="BF172" s="222">
        <f>IF(N172="snížená",J172,0)</f>
        <v>0</v>
      </c>
      <c r="BG172" s="222">
        <f>IF(N172="zákl. přenesená",J172,0)</f>
        <v>0</v>
      </c>
      <c r="BH172" s="222">
        <f>IF(N172="sníž. přenesená",J172,0)</f>
        <v>0</v>
      </c>
      <c r="BI172" s="222">
        <f>IF(N172="nulová",J172,0)</f>
        <v>0</v>
      </c>
      <c r="BJ172" s="15" t="s">
        <v>14</v>
      </c>
      <c r="BK172" s="222">
        <f>ROUND(I172*H172,2)</f>
        <v>0</v>
      </c>
      <c r="BL172" s="15" t="s">
        <v>142</v>
      </c>
      <c r="BM172" s="221" t="s">
        <v>226</v>
      </c>
    </row>
    <row r="173" spans="1:65" s="13" customFormat="1">
      <c r="B173" s="223"/>
      <c r="C173" s="224"/>
      <c r="D173" s="225" t="s">
        <v>153</v>
      </c>
      <c r="E173" s="224"/>
      <c r="F173" s="227" t="s">
        <v>227</v>
      </c>
      <c r="G173" s="224"/>
      <c r="H173" s="228">
        <v>107.36</v>
      </c>
      <c r="I173" s="229"/>
      <c r="J173" s="224"/>
      <c r="K173" s="224"/>
      <c r="L173" s="230"/>
      <c r="M173" s="231"/>
      <c r="N173" s="232"/>
      <c r="O173" s="232"/>
      <c r="P173" s="232"/>
      <c r="Q173" s="232"/>
      <c r="R173" s="232"/>
      <c r="S173" s="232"/>
      <c r="T173" s="233"/>
      <c r="AT173" s="234" t="s">
        <v>153</v>
      </c>
      <c r="AU173" s="234" t="s">
        <v>81</v>
      </c>
      <c r="AV173" s="13" t="s">
        <v>81</v>
      </c>
      <c r="AW173" s="13" t="s">
        <v>4</v>
      </c>
      <c r="AX173" s="13" t="s">
        <v>14</v>
      </c>
      <c r="AY173" s="234" t="s">
        <v>135</v>
      </c>
    </row>
    <row r="174" spans="1:65" s="2" customFormat="1" ht="21.75" customHeight="1">
      <c r="A174" s="32"/>
      <c r="B174" s="33"/>
      <c r="C174" s="209" t="s">
        <v>228</v>
      </c>
      <c r="D174" s="209" t="s">
        <v>138</v>
      </c>
      <c r="E174" s="210" t="s">
        <v>229</v>
      </c>
      <c r="F174" s="211" t="s">
        <v>230</v>
      </c>
      <c r="G174" s="212" t="s">
        <v>217</v>
      </c>
      <c r="H174" s="213">
        <v>5.3609999999999998</v>
      </c>
      <c r="I174" s="214"/>
      <c r="J174" s="215">
        <f>ROUND(I174*H174,2)</f>
        <v>0</v>
      </c>
      <c r="K174" s="216"/>
      <c r="L174" s="37"/>
      <c r="M174" s="217" t="s">
        <v>1</v>
      </c>
      <c r="N174" s="218" t="s">
        <v>40</v>
      </c>
      <c r="O174" s="69"/>
      <c r="P174" s="219">
        <f>O174*H174</f>
        <v>0</v>
      </c>
      <c r="Q174" s="219">
        <v>0</v>
      </c>
      <c r="R174" s="219">
        <f>Q174*H174</f>
        <v>0</v>
      </c>
      <c r="S174" s="219">
        <v>0</v>
      </c>
      <c r="T174" s="220">
        <f>S174*H174</f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221" t="s">
        <v>142</v>
      </c>
      <c r="AT174" s="221" t="s">
        <v>138</v>
      </c>
      <c r="AU174" s="221" t="s">
        <v>81</v>
      </c>
      <c r="AY174" s="15" t="s">
        <v>135</v>
      </c>
      <c r="BE174" s="222">
        <f>IF(N174="základní",J174,0)</f>
        <v>0</v>
      </c>
      <c r="BF174" s="222">
        <f>IF(N174="snížená",J174,0)</f>
        <v>0</v>
      </c>
      <c r="BG174" s="222">
        <f>IF(N174="zákl. přenesená",J174,0)</f>
        <v>0</v>
      </c>
      <c r="BH174" s="222">
        <f>IF(N174="sníž. přenesená",J174,0)</f>
        <v>0</v>
      </c>
      <c r="BI174" s="222">
        <f>IF(N174="nulová",J174,0)</f>
        <v>0</v>
      </c>
      <c r="BJ174" s="15" t="s">
        <v>14</v>
      </c>
      <c r="BK174" s="222">
        <f>ROUND(I174*H174,2)</f>
        <v>0</v>
      </c>
      <c r="BL174" s="15" t="s">
        <v>142</v>
      </c>
      <c r="BM174" s="221" t="s">
        <v>231</v>
      </c>
    </row>
    <row r="175" spans="1:65" s="12" customFormat="1" ht="22.9" customHeight="1">
      <c r="B175" s="193"/>
      <c r="C175" s="194"/>
      <c r="D175" s="195" t="s">
        <v>74</v>
      </c>
      <c r="E175" s="207" t="s">
        <v>232</v>
      </c>
      <c r="F175" s="207" t="s">
        <v>233</v>
      </c>
      <c r="G175" s="194"/>
      <c r="H175" s="194"/>
      <c r="I175" s="197"/>
      <c r="J175" s="208">
        <f>BK175</f>
        <v>0</v>
      </c>
      <c r="K175" s="194"/>
      <c r="L175" s="199"/>
      <c r="M175" s="200"/>
      <c r="N175" s="201"/>
      <c r="O175" s="201"/>
      <c r="P175" s="202">
        <f>P176</f>
        <v>0</v>
      </c>
      <c r="Q175" s="201"/>
      <c r="R175" s="202">
        <f>R176</f>
        <v>0</v>
      </c>
      <c r="S175" s="201"/>
      <c r="T175" s="203">
        <f>T176</f>
        <v>0</v>
      </c>
      <c r="AR175" s="204" t="s">
        <v>14</v>
      </c>
      <c r="AT175" s="205" t="s">
        <v>74</v>
      </c>
      <c r="AU175" s="205" t="s">
        <v>14</v>
      </c>
      <c r="AY175" s="204" t="s">
        <v>135</v>
      </c>
      <c r="BK175" s="206">
        <f>BK176</f>
        <v>0</v>
      </c>
    </row>
    <row r="176" spans="1:65" s="2" customFormat="1" ht="16.5" customHeight="1">
      <c r="A176" s="32"/>
      <c r="B176" s="33"/>
      <c r="C176" s="209" t="s">
        <v>7</v>
      </c>
      <c r="D176" s="209" t="s">
        <v>138</v>
      </c>
      <c r="E176" s="210" t="s">
        <v>234</v>
      </c>
      <c r="F176" s="211" t="s">
        <v>235</v>
      </c>
      <c r="G176" s="212" t="s">
        <v>217</v>
      </c>
      <c r="H176" s="213">
        <v>0.64</v>
      </c>
      <c r="I176" s="214"/>
      <c r="J176" s="215">
        <f>ROUND(I176*H176,2)</f>
        <v>0</v>
      </c>
      <c r="K176" s="216"/>
      <c r="L176" s="37"/>
      <c r="M176" s="217" t="s">
        <v>1</v>
      </c>
      <c r="N176" s="218" t="s">
        <v>40</v>
      </c>
      <c r="O176" s="69"/>
      <c r="P176" s="219">
        <f>O176*H176</f>
        <v>0</v>
      </c>
      <c r="Q176" s="219">
        <v>0</v>
      </c>
      <c r="R176" s="219">
        <f>Q176*H176</f>
        <v>0</v>
      </c>
      <c r="S176" s="219">
        <v>0</v>
      </c>
      <c r="T176" s="220">
        <f>S176*H176</f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221" t="s">
        <v>142</v>
      </c>
      <c r="AT176" s="221" t="s">
        <v>138</v>
      </c>
      <c r="AU176" s="221" t="s">
        <v>81</v>
      </c>
      <c r="AY176" s="15" t="s">
        <v>135</v>
      </c>
      <c r="BE176" s="222">
        <f>IF(N176="základní",J176,0)</f>
        <v>0</v>
      </c>
      <c r="BF176" s="222">
        <f>IF(N176="snížená",J176,0)</f>
        <v>0</v>
      </c>
      <c r="BG176" s="222">
        <f>IF(N176="zákl. přenesená",J176,0)</f>
        <v>0</v>
      </c>
      <c r="BH176" s="222">
        <f>IF(N176="sníž. přenesená",J176,0)</f>
        <v>0</v>
      </c>
      <c r="BI176" s="222">
        <f>IF(N176="nulová",J176,0)</f>
        <v>0</v>
      </c>
      <c r="BJ176" s="15" t="s">
        <v>14</v>
      </c>
      <c r="BK176" s="222">
        <f>ROUND(I176*H176,2)</f>
        <v>0</v>
      </c>
      <c r="BL176" s="15" t="s">
        <v>142</v>
      </c>
      <c r="BM176" s="221" t="s">
        <v>236</v>
      </c>
    </row>
    <row r="177" spans="1:65" s="12" customFormat="1" ht="25.9" customHeight="1">
      <c r="B177" s="193"/>
      <c r="C177" s="194"/>
      <c r="D177" s="195" t="s">
        <v>74</v>
      </c>
      <c r="E177" s="196" t="s">
        <v>237</v>
      </c>
      <c r="F177" s="196" t="s">
        <v>238</v>
      </c>
      <c r="G177" s="194"/>
      <c r="H177" s="194"/>
      <c r="I177" s="197"/>
      <c r="J177" s="198">
        <f>BK177</f>
        <v>0</v>
      </c>
      <c r="K177" s="194"/>
      <c r="L177" s="199"/>
      <c r="M177" s="200"/>
      <c r="N177" s="201"/>
      <c r="O177" s="201"/>
      <c r="P177" s="202">
        <f>P178+P187+P200+P227+P231+P233+P248+P254+P257+P262+P274+P295+P300</f>
        <v>0</v>
      </c>
      <c r="Q177" s="201"/>
      <c r="R177" s="202">
        <f>R178+R187+R200+R227+R231+R233+R248+R254+R257+R262+R274+R295+R300</f>
        <v>0.7204606400000001</v>
      </c>
      <c r="S177" s="201"/>
      <c r="T177" s="203">
        <f>T178+T187+T200+T227+T231+T233+T248+T254+T257+T262+T274+T295+T300</f>
        <v>3.0719456300000001</v>
      </c>
      <c r="AR177" s="204" t="s">
        <v>81</v>
      </c>
      <c r="AT177" s="205" t="s">
        <v>74</v>
      </c>
      <c r="AU177" s="205" t="s">
        <v>75</v>
      </c>
      <c r="AY177" s="204" t="s">
        <v>135</v>
      </c>
      <c r="BK177" s="206">
        <f>BK178+BK187+BK200+BK227+BK231+BK233+BK248+BK254+BK257+BK262+BK274+BK295+BK300</f>
        <v>0</v>
      </c>
    </row>
    <row r="178" spans="1:65" s="12" customFormat="1" ht="22.9" customHeight="1">
      <c r="B178" s="193"/>
      <c r="C178" s="194"/>
      <c r="D178" s="195" t="s">
        <v>74</v>
      </c>
      <c r="E178" s="207" t="s">
        <v>239</v>
      </c>
      <c r="F178" s="207" t="s">
        <v>240</v>
      </c>
      <c r="G178" s="194"/>
      <c r="H178" s="194"/>
      <c r="I178" s="197"/>
      <c r="J178" s="208">
        <f>BK178</f>
        <v>0</v>
      </c>
      <c r="K178" s="194"/>
      <c r="L178" s="199"/>
      <c r="M178" s="200"/>
      <c r="N178" s="201"/>
      <c r="O178" s="201"/>
      <c r="P178" s="202">
        <f>SUM(P179:P186)</f>
        <v>0</v>
      </c>
      <c r="Q178" s="201"/>
      <c r="R178" s="202">
        <f>SUM(R179:R186)</f>
        <v>3.8239999999999997E-3</v>
      </c>
      <c r="S178" s="201"/>
      <c r="T178" s="203">
        <f>SUM(T179:T186)</f>
        <v>0</v>
      </c>
      <c r="AR178" s="204" t="s">
        <v>81</v>
      </c>
      <c r="AT178" s="205" t="s">
        <v>74</v>
      </c>
      <c r="AU178" s="205" t="s">
        <v>14</v>
      </c>
      <c r="AY178" s="204" t="s">
        <v>135</v>
      </c>
      <c r="BK178" s="206">
        <f>SUM(BK179:BK186)</f>
        <v>0</v>
      </c>
    </row>
    <row r="179" spans="1:65" s="2" customFormat="1" ht="16.5" customHeight="1">
      <c r="A179" s="32"/>
      <c r="B179" s="33"/>
      <c r="C179" s="209" t="s">
        <v>241</v>
      </c>
      <c r="D179" s="209" t="s">
        <v>138</v>
      </c>
      <c r="E179" s="210" t="s">
        <v>242</v>
      </c>
      <c r="F179" s="211" t="s">
        <v>243</v>
      </c>
      <c r="G179" s="212" t="s">
        <v>244</v>
      </c>
      <c r="H179" s="213">
        <v>1</v>
      </c>
      <c r="I179" s="214"/>
      <c r="J179" s="215">
        <f t="shared" ref="J179:J184" si="5">ROUND(I179*H179,2)</f>
        <v>0</v>
      </c>
      <c r="K179" s="216"/>
      <c r="L179" s="37"/>
      <c r="M179" s="217" t="s">
        <v>1</v>
      </c>
      <c r="N179" s="218" t="s">
        <v>40</v>
      </c>
      <c r="O179" s="69"/>
      <c r="P179" s="219">
        <f t="shared" ref="P179:P184" si="6">O179*H179</f>
        <v>0</v>
      </c>
      <c r="Q179" s="219">
        <v>0</v>
      </c>
      <c r="R179" s="219">
        <f t="shared" ref="R179:R184" si="7">Q179*H179</f>
        <v>0</v>
      </c>
      <c r="S179" s="219">
        <v>0</v>
      </c>
      <c r="T179" s="220">
        <f t="shared" ref="T179:T184" si="8">S179*H179</f>
        <v>0</v>
      </c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221" t="s">
        <v>207</v>
      </c>
      <c r="AT179" s="221" t="s">
        <v>138</v>
      </c>
      <c r="AU179" s="221" t="s">
        <v>81</v>
      </c>
      <c r="AY179" s="15" t="s">
        <v>135</v>
      </c>
      <c r="BE179" s="222">
        <f t="shared" ref="BE179:BE184" si="9">IF(N179="základní",J179,0)</f>
        <v>0</v>
      </c>
      <c r="BF179" s="222">
        <f t="shared" ref="BF179:BF184" si="10">IF(N179="snížená",J179,0)</f>
        <v>0</v>
      </c>
      <c r="BG179" s="222">
        <f t="shared" ref="BG179:BG184" si="11">IF(N179="zákl. přenesená",J179,0)</f>
        <v>0</v>
      </c>
      <c r="BH179" s="222">
        <f t="shared" ref="BH179:BH184" si="12">IF(N179="sníž. přenesená",J179,0)</f>
        <v>0</v>
      </c>
      <c r="BI179" s="222">
        <f t="shared" ref="BI179:BI184" si="13">IF(N179="nulová",J179,0)</f>
        <v>0</v>
      </c>
      <c r="BJ179" s="15" t="s">
        <v>14</v>
      </c>
      <c r="BK179" s="222">
        <f t="shared" ref="BK179:BK184" si="14">ROUND(I179*H179,2)</f>
        <v>0</v>
      </c>
      <c r="BL179" s="15" t="s">
        <v>207</v>
      </c>
      <c r="BM179" s="221" t="s">
        <v>245</v>
      </c>
    </row>
    <row r="180" spans="1:65" s="2" customFormat="1" ht="16.5" customHeight="1">
      <c r="A180" s="32"/>
      <c r="B180" s="33"/>
      <c r="C180" s="209" t="s">
        <v>246</v>
      </c>
      <c r="D180" s="209" t="s">
        <v>138</v>
      </c>
      <c r="E180" s="210" t="s">
        <v>247</v>
      </c>
      <c r="F180" s="211" t="s">
        <v>248</v>
      </c>
      <c r="G180" s="212" t="s">
        <v>146</v>
      </c>
      <c r="H180" s="213">
        <v>1.9</v>
      </c>
      <c r="I180" s="214"/>
      <c r="J180" s="215">
        <f t="shared" si="5"/>
        <v>0</v>
      </c>
      <c r="K180" s="216"/>
      <c r="L180" s="37"/>
      <c r="M180" s="217" t="s">
        <v>1</v>
      </c>
      <c r="N180" s="218" t="s">
        <v>40</v>
      </c>
      <c r="O180" s="69"/>
      <c r="P180" s="219">
        <f t="shared" si="6"/>
        <v>0</v>
      </c>
      <c r="Q180" s="219">
        <v>4.8000000000000001E-4</v>
      </c>
      <c r="R180" s="219">
        <f t="shared" si="7"/>
        <v>9.1199999999999994E-4</v>
      </c>
      <c r="S180" s="219">
        <v>0</v>
      </c>
      <c r="T180" s="220">
        <f t="shared" si="8"/>
        <v>0</v>
      </c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221" t="s">
        <v>207</v>
      </c>
      <c r="AT180" s="221" t="s">
        <v>138</v>
      </c>
      <c r="AU180" s="221" t="s">
        <v>81</v>
      </c>
      <c r="AY180" s="15" t="s">
        <v>135</v>
      </c>
      <c r="BE180" s="222">
        <f t="shared" si="9"/>
        <v>0</v>
      </c>
      <c r="BF180" s="222">
        <f t="shared" si="10"/>
        <v>0</v>
      </c>
      <c r="BG180" s="222">
        <f t="shared" si="11"/>
        <v>0</v>
      </c>
      <c r="BH180" s="222">
        <f t="shared" si="12"/>
        <v>0</v>
      </c>
      <c r="BI180" s="222">
        <f t="shared" si="13"/>
        <v>0</v>
      </c>
      <c r="BJ180" s="15" t="s">
        <v>14</v>
      </c>
      <c r="BK180" s="222">
        <f t="shared" si="14"/>
        <v>0</v>
      </c>
      <c r="BL180" s="15" t="s">
        <v>207</v>
      </c>
      <c r="BM180" s="221" t="s">
        <v>249</v>
      </c>
    </row>
    <row r="181" spans="1:65" s="2" customFormat="1" ht="16.5" customHeight="1">
      <c r="A181" s="32"/>
      <c r="B181" s="33"/>
      <c r="C181" s="209" t="s">
        <v>250</v>
      </c>
      <c r="D181" s="209" t="s">
        <v>138</v>
      </c>
      <c r="E181" s="210" t="s">
        <v>251</v>
      </c>
      <c r="F181" s="211" t="s">
        <v>252</v>
      </c>
      <c r="G181" s="212" t="s">
        <v>146</v>
      </c>
      <c r="H181" s="213">
        <v>1.3</v>
      </c>
      <c r="I181" s="214"/>
      <c r="J181" s="215">
        <f t="shared" si="5"/>
        <v>0</v>
      </c>
      <c r="K181" s="216"/>
      <c r="L181" s="37"/>
      <c r="M181" s="217" t="s">
        <v>1</v>
      </c>
      <c r="N181" s="218" t="s">
        <v>40</v>
      </c>
      <c r="O181" s="69"/>
      <c r="P181" s="219">
        <f t="shared" si="6"/>
        <v>0</v>
      </c>
      <c r="Q181" s="219">
        <v>2.2399999999999998E-3</v>
      </c>
      <c r="R181" s="219">
        <f t="shared" si="7"/>
        <v>2.9119999999999997E-3</v>
      </c>
      <c r="S181" s="219">
        <v>0</v>
      </c>
      <c r="T181" s="220">
        <f t="shared" si="8"/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221" t="s">
        <v>207</v>
      </c>
      <c r="AT181" s="221" t="s">
        <v>138</v>
      </c>
      <c r="AU181" s="221" t="s">
        <v>81</v>
      </c>
      <c r="AY181" s="15" t="s">
        <v>135</v>
      </c>
      <c r="BE181" s="222">
        <f t="shared" si="9"/>
        <v>0</v>
      </c>
      <c r="BF181" s="222">
        <f t="shared" si="10"/>
        <v>0</v>
      </c>
      <c r="BG181" s="222">
        <f t="shared" si="11"/>
        <v>0</v>
      </c>
      <c r="BH181" s="222">
        <f t="shared" si="12"/>
        <v>0</v>
      </c>
      <c r="BI181" s="222">
        <f t="shared" si="13"/>
        <v>0</v>
      </c>
      <c r="BJ181" s="15" t="s">
        <v>14</v>
      </c>
      <c r="BK181" s="222">
        <f t="shared" si="14"/>
        <v>0</v>
      </c>
      <c r="BL181" s="15" t="s">
        <v>207</v>
      </c>
      <c r="BM181" s="221" t="s">
        <v>253</v>
      </c>
    </row>
    <row r="182" spans="1:65" s="2" customFormat="1" ht="16.5" customHeight="1">
      <c r="A182" s="32"/>
      <c r="B182" s="33"/>
      <c r="C182" s="209" t="s">
        <v>254</v>
      </c>
      <c r="D182" s="209" t="s">
        <v>138</v>
      </c>
      <c r="E182" s="210" t="s">
        <v>255</v>
      </c>
      <c r="F182" s="211" t="s">
        <v>256</v>
      </c>
      <c r="G182" s="212" t="s">
        <v>187</v>
      </c>
      <c r="H182" s="213">
        <v>1</v>
      </c>
      <c r="I182" s="214"/>
      <c r="J182" s="215">
        <f t="shared" si="5"/>
        <v>0</v>
      </c>
      <c r="K182" s="216"/>
      <c r="L182" s="37"/>
      <c r="M182" s="217" t="s">
        <v>1</v>
      </c>
      <c r="N182" s="218" t="s">
        <v>40</v>
      </c>
      <c r="O182" s="69"/>
      <c r="P182" s="219">
        <f t="shared" si="6"/>
        <v>0</v>
      </c>
      <c r="Q182" s="219">
        <v>0</v>
      </c>
      <c r="R182" s="219">
        <f t="shared" si="7"/>
        <v>0</v>
      </c>
      <c r="S182" s="219">
        <v>0</v>
      </c>
      <c r="T182" s="220">
        <f t="shared" si="8"/>
        <v>0</v>
      </c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R182" s="221" t="s">
        <v>207</v>
      </c>
      <c r="AT182" s="221" t="s">
        <v>138</v>
      </c>
      <c r="AU182" s="221" t="s">
        <v>81</v>
      </c>
      <c r="AY182" s="15" t="s">
        <v>135</v>
      </c>
      <c r="BE182" s="222">
        <f t="shared" si="9"/>
        <v>0</v>
      </c>
      <c r="BF182" s="222">
        <f t="shared" si="10"/>
        <v>0</v>
      </c>
      <c r="BG182" s="222">
        <f t="shared" si="11"/>
        <v>0</v>
      </c>
      <c r="BH182" s="222">
        <f t="shared" si="12"/>
        <v>0</v>
      </c>
      <c r="BI182" s="222">
        <f t="shared" si="13"/>
        <v>0</v>
      </c>
      <c r="BJ182" s="15" t="s">
        <v>14</v>
      </c>
      <c r="BK182" s="222">
        <f t="shared" si="14"/>
        <v>0</v>
      </c>
      <c r="BL182" s="15" t="s">
        <v>207</v>
      </c>
      <c r="BM182" s="221" t="s">
        <v>257</v>
      </c>
    </row>
    <row r="183" spans="1:65" s="2" customFormat="1" ht="16.5" customHeight="1">
      <c r="A183" s="32"/>
      <c r="B183" s="33"/>
      <c r="C183" s="209" t="s">
        <v>258</v>
      </c>
      <c r="D183" s="209" t="s">
        <v>138</v>
      </c>
      <c r="E183" s="210" t="s">
        <v>259</v>
      </c>
      <c r="F183" s="211" t="s">
        <v>260</v>
      </c>
      <c r="G183" s="212" t="s">
        <v>187</v>
      </c>
      <c r="H183" s="213">
        <v>1</v>
      </c>
      <c r="I183" s="214"/>
      <c r="J183" s="215">
        <f t="shared" si="5"/>
        <v>0</v>
      </c>
      <c r="K183" s="216"/>
      <c r="L183" s="37"/>
      <c r="M183" s="217" t="s">
        <v>1</v>
      </c>
      <c r="N183" s="218" t="s">
        <v>40</v>
      </c>
      <c r="O183" s="69"/>
      <c r="P183" s="219">
        <f t="shared" si="6"/>
        <v>0</v>
      </c>
      <c r="Q183" s="219">
        <v>0</v>
      </c>
      <c r="R183" s="219">
        <f t="shared" si="7"/>
        <v>0</v>
      </c>
      <c r="S183" s="219">
        <v>0</v>
      </c>
      <c r="T183" s="220">
        <f t="shared" si="8"/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221" t="s">
        <v>207</v>
      </c>
      <c r="AT183" s="221" t="s">
        <v>138</v>
      </c>
      <c r="AU183" s="221" t="s">
        <v>81</v>
      </c>
      <c r="AY183" s="15" t="s">
        <v>135</v>
      </c>
      <c r="BE183" s="222">
        <f t="shared" si="9"/>
        <v>0</v>
      </c>
      <c r="BF183" s="222">
        <f t="shared" si="10"/>
        <v>0</v>
      </c>
      <c r="BG183" s="222">
        <f t="shared" si="11"/>
        <v>0</v>
      </c>
      <c r="BH183" s="222">
        <f t="shared" si="12"/>
        <v>0</v>
      </c>
      <c r="BI183" s="222">
        <f t="shared" si="13"/>
        <v>0</v>
      </c>
      <c r="BJ183" s="15" t="s">
        <v>14</v>
      </c>
      <c r="BK183" s="222">
        <f t="shared" si="14"/>
        <v>0</v>
      </c>
      <c r="BL183" s="15" t="s">
        <v>207</v>
      </c>
      <c r="BM183" s="221" t="s">
        <v>261</v>
      </c>
    </row>
    <row r="184" spans="1:65" s="2" customFormat="1" ht="16.5" customHeight="1">
      <c r="A184" s="32"/>
      <c r="B184" s="33"/>
      <c r="C184" s="209" t="s">
        <v>262</v>
      </c>
      <c r="D184" s="209" t="s">
        <v>138</v>
      </c>
      <c r="E184" s="210" t="s">
        <v>263</v>
      </c>
      <c r="F184" s="211" t="s">
        <v>264</v>
      </c>
      <c r="G184" s="212" t="s">
        <v>146</v>
      </c>
      <c r="H184" s="213">
        <v>3.2</v>
      </c>
      <c r="I184" s="214"/>
      <c r="J184" s="215">
        <f t="shared" si="5"/>
        <v>0</v>
      </c>
      <c r="K184" s="216"/>
      <c r="L184" s="37"/>
      <c r="M184" s="217" t="s">
        <v>1</v>
      </c>
      <c r="N184" s="218" t="s">
        <v>40</v>
      </c>
      <c r="O184" s="69"/>
      <c r="P184" s="219">
        <f t="shared" si="6"/>
        <v>0</v>
      </c>
      <c r="Q184" s="219">
        <v>0</v>
      </c>
      <c r="R184" s="219">
        <f t="shared" si="7"/>
        <v>0</v>
      </c>
      <c r="S184" s="219">
        <v>0</v>
      </c>
      <c r="T184" s="220">
        <f t="shared" si="8"/>
        <v>0</v>
      </c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221" t="s">
        <v>207</v>
      </c>
      <c r="AT184" s="221" t="s">
        <v>138</v>
      </c>
      <c r="AU184" s="221" t="s">
        <v>81</v>
      </c>
      <c r="AY184" s="15" t="s">
        <v>135</v>
      </c>
      <c r="BE184" s="222">
        <f t="shared" si="9"/>
        <v>0</v>
      </c>
      <c r="BF184" s="222">
        <f t="shared" si="10"/>
        <v>0</v>
      </c>
      <c r="BG184" s="222">
        <f t="shared" si="11"/>
        <v>0</v>
      </c>
      <c r="BH184" s="222">
        <f t="shared" si="12"/>
        <v>0</v>
      </c>
      <c r="BI184" s="222">
        <f t="shared" si="13"/>
        <v>0</v>
      </c>
      <c r="BJ184" s="15" t="s">
        <v>14</v>
      </c>
      <c r="BK184" s="222">
        <f t="shared" si="14"/>
        <v>0</v>
      </c>
      <c r="BL184" s="15" t="s">
        <v>207</v>
      </c>
      <c r="BM184" s="221" t="s">
        <v>265</v>
      </c>
    </row>
    <row r="185" spans="1:65" s="13" customFormat="1">
      <c r="B185" s="223"/>
      <c r="C185" s="224"/>
      <c r="D185" s="225" t="s">
        <v>153</v>
      </c>
      <c r="E185" s="226" t="s">
        <v>1</v>
      </c>
      <c r="F185" s="227" t="s">
        <v>266</v>
      </c>
      <c r="G185" s="224"/>
      <c r="H185" s="228">
        <v>3.2</v>
      </c>
      <c r="I185" s="229"/>
      <c r="J185" s="224"/>
      <c r="K185" s="224"/>
      <c r="L185" s="230"/>
      <c r="M185" s="231"/>
      <c r="N185" s="232"/>
      <c r="O185" s="232"/>
      <c r="P185" s="232"/>
      <c r="Q185" s="232"/>
      <c r="R185" s="232"/>
      <c r="S185" s="232"/>
      <c r="T185" s="233"/>
      <c r="AT185" s="234" t="s">
        <v>153</v>
      </c>
      <c r="AU185" s="234" t="s">
        <v>81</v>
      </c>
      <c r="AV185" s="13" t="s">
        <v>81</v>
      </c>
      <c r="AW185" s="13" t="s">
        <v>32</v>
      </c>
      <c r="AX185" s="13" t="s">
        <v>14</v>
      </c>
      <c r="AY185" s="234" t="s">
        <v>135</v>
      </c>
    </row>
    <row r="186" spans="1:65" s="2" customFormat="1" ht="21.75" customHeight="1">
      <c r="A186" s="32"/>
      <c r="B186" s="33"/>
      <c r="C186" s="209" t="s">
        <v>267</v>
      </c>
      <c r="D186" s="209" t="s">
        <v>138</v>
      </c>
      <c r="E186" s="210" t="s">
        <v>268</v>
      </c>
      <c r="F186" s="211" t="s">
        <v>269</v>
      </c>
      <c r="G186" s="212" t="s">
        <v>270</v>
      </c>
      <c r="H186" s="246"/>
      <c r="I186" s="214"/>
      <c r="J186" s="215">
        <f>ROUND(I186*H186,2)</f>
        <v>0</v>
      </c>
      <c r="K186" s="216"/>
      <c r="L186" s="37"/>
      <c r="M186" s="217" t="s">
        <v>1</v>
      </c>
      <c r="N186" s="218" t="s">
        <v>40</v>
      </c>
      <c r="O186" s="69"/>
      <c r="P186" s="219">
        <f>O186*H186</f>
        <v>0</v>
      </c>
      <c r="Q186" s="219">
        <v>0</v>
      </c>
      <c r="R186" s="219">
        <f>Q186*H186</f>
        <v>0</v>
      </c>
      <c r="S186" s="219">
        <v>0</v>
      </c>
      <c r="T186" s="220">
        <f>S186*H186</f>
        <v>0</v>
      </c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221" t="s">
        <v>207</v>
      </c>
      <c r="AT186" s="221" t="s">
        <v>138</v>
      </c>
      <c r="AU186" s="221" t="s">
        <v>81</v>
      </c>
      <c r="AY186" s="15" t="s">
        <v>135</v>
      </c>
      <c r="BE186" s="222">
        <f>IF(N186="základní",J186,0)</f>
        <v>0</v>
      </c>
      <c r="BF186" s="222">
        <f>IF(N186="snížená",J186,0)</f>
        <v>0</v>
      </c>
      <c r="BG186" s="222">
        <f>IF(N186="zákl. přenesená",J186,0)</f>
        <v>0</v>
      </c>
      <c r="BH186" s="222">
        <f>IF(N186="sníž. přenesená",J186,0)</f>
        <v>0</v>
      </c>
      <c r="BI186" s="222">
        <f>IF(N186="nulová",J186,0)</f>
        <v>0</v>
      </c>
      <c r="BJ186" s="15" t="s">
        <v>14</v>
      </c>
      <c r="BK186" s="222">
        <f>ROUND(I186*H186,2)</f>
        <v>0</v>
      </c>
      <c r="BL186" s="15" t="s">
        <v>207</v>
      </c>
      <c r="BM186" s="221" t="s">
        <v>271</v>
      </c>
    </row>
    <row r="187" spans="1:65" s="12" customFormat="1" ht="22.9" customHeight="1">
      <c r="B187" s="193"/>
      <c r="C187" s="194"/>
      <c r="D187" s="195" t="s">
        <v>74</v>
      </c>
      <c r="E187" s="207" t="s">
        <v>272</v>
      </c>
      <c r="F187" s="207" t="s">
        <v>273</v>
      </c>
      <c r="G187" s="194"/>
      <c r="H187" s="194"/>
      <c r="I187" s="197"/>
      <c r="J187" s="208">
        <f>BK187</f>
        <v>0</v>
      </c>
      <c r="K187" s="194"/>
      <c r="L187" s="199"/>
      <c r="M187" s="200"/>
      <c r="N187" s="201"/>
      <c r="O187" s="201"/>
      <c r="P187" s="202">
        <f>SUM(P188:P199)</f>
        <v>0</v>
      </c>
      <c r="Q187" s="201"/>
      <c r="R187" s="202">
        <f>SUM(R188:R199)</f>
        <v>5.0639999999999999E-3</v>
      </c>
      <c r="S187" s="201"/>
      <c r="T187" s="203">
        <f>SUM(T188:T199)</f>
        <v>0</v>
      </c>
      <c r="AR187" s="204" t="s">
        <v>81</v>
      </c>
      <c r="AT187" s="205" t="s">
        <v>74</v>
      </c>
      <c r="AU187" s="205" t="s">
        <v>14</v>
      </c>
      <c r="AY187" s="204" t="s">
        <v>135</v>
      </c>
      <c r="BK187" s="206">
        <f>SUM(BK188:BK199)</f>
        <v>0</v>
      </c>
    </row>
    <row r="188" spans="1:65" s="2" customFormat="1" ht="16.5" customHeight="1">
      <c r="A188" s="32"/>
      <c r="B188" s="33"/>
      <c r="C188" s="209" t="s">
        <v>274</v>
      </c>
      <c r="D188" s="209" t="s">
        <v>138</v>
      </c>
      <c r="E188" s="210" t="s">
        <v>275</v>
      </c>
      <c r="F188" s="211" t="s">
        <v>276</v>
      </c>
      <c r="G188" s="212" t="s">
        <v>244</v>
      </c>
      <c r="H188" s="213">
        <v>1</v>
      </c>
      <c r="I188" s="214"/>
      <c r="J188" s="215">
        <f>ROUND(I188*H188,2)</f>
        <v>0</v>
      </c>
      <c r="K188" s="216"/>
      <c r="L188" s="37"/>
      <c r="M188" s="217" t="s">
        <v>1</v>
      </c>
      <c r="N188" s="218" t="s">
        <v>40</v>
      </c>
      <c r="O188" s="69"/>
      <c r="P188" s="219">
        <f>O188*H188</f>
        <v>0</v>
      </c>
      <c r="Q188" s="219">
        <v>0</v>
      </c>
      <c r="R188" s="219">
        <f>Q188*H188</f>
        <v>0</v>
      </c>
      <c r="S188" s="219">
        <v>0</v>
      </c>
      <c r="T188" s="220">
        <f>S188*H188</f>
        <v>0</v>
      </c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R188" s="221" t="s">
        <v>207</v>
      </c>
      <c r="AT188" s="221" t="s">
        <v>138</v>
      </c>
      <c r="AU188" s="221" t="s">
        <v>81</v>
      </c>
      <c r="AY188" s="15" t="s">
        <v>135</v>
      </c>
      <c r="BE188" s="222">
        <f>IF(N188="základní",J188,0)</f>
        <v>0</v>
      </c>
      <c r="BF188" s="222">
        <f>IF(N188="snížená",J188,0)</f>
        <v>0</v>
      </c>
      <c r="BG188" s="222">
        <f>IF(N188="zákl. přenesená",J188,0)</f>
        <v>0</v>
      </c>
      <c r="BH188" s="222">
        <f>IF(N188="sníž. přenesená",J188,0)</f>
        <v>0</v>
      </c>
      <c r="BI188" s="222">
        <f>IF(N188="nulová",J188,0)</f>
        <v>0</v>
      </c>
      <c r="BJ188" s="15" t="s">
        <v>14</v>
      </c>
      <c r="BK188" s="222">
        <f>ROUND(I188*H188,2)</f>
        <v>0</v>
      </c>
      <c r="BL188" s="15" t="s">
        <v>207</v>
      </c>
      <c r="BM188" s="221" t="s">
        <v>277</v>
      </c>
    </row>
    <row r="189" spans="1:65" s="2" customFormat="1" ht="21.75" customHeight="1">
      <c r="A189" s="32"/>
      <c r="B189" s="33"/>
      <c r="C189" s="209" t="s">
        <v>278</v>
      </c>
      <c r="D189" s="209" t="s">
        <v>138</v>
      </c>
      <c r="E189" s="210" t="s">
        <v>279</v>
      </c>
      <c r="F189" s="211" t="s">
        <v>280</v>
      </c>
      <c r="G189" s="212" t="s">
        <v>146</v>
      </c>
      <c r="H189" s="213">
        <v>4.0999999999999996</v>
      </c>
      <c r="I189" s="214"/>
      <c r="J189" s="215">
        <f>ROUND(I189*H189,2)</f>
        <v>0</v>
      </c>
      <c r="K189" s="216"/>
      <c r="L189" s="37"/>
      <c r="M189" s="217" t="s">
        <v>1</v>
      </c>
      <c r="N189" s="218" t="s">
        <v>40</v>
      </c>
      <c r="O189" s="69"/>
      <c r="P189" s="219">
        <f>O189*H189</f>
        <v>0</v>
      </c>
      <c r="Q189" s="219">
        <v>5.0000000000000001E-4</v>
      </c>
      <c r="R189" s="219">
        <f>Q189*H189</f>
        <v>2.0499999999999997E-3</v>
      </c>
      <c r="S189" s="219">
        <v>0</v>
      </c>
      <c r="T189" s="220">
        <f>S189*H189</f>
        <v>0</v>
      </c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221" t="s">
        <v>207</v>
      </c>
      <c r="AT189" s="221" t="s">
        <v>138</v>
      </c>
      <c r="AU189" s="221" t="s">
        <v>81</v>
      </c>
      <c r="AY189" s="15" t="s">
        <v>135</v>
      </c>
      <c r="BE189" s="222">
        <f>IF(N189="základní",J189,0)</f>
        <v>0</v>
      </c>
      <c r="BF189" s="222">
        <f>IF(N189="snížená",J189,0)</f>
        <v>0</v>
      </c>
      <c r="BG189" s="222">
        <f>IF(N189="zákl. přenesená",J189,0)</f>
        <v>0</v>
      </c>
      <c r="BH189" s="222">
        <f>IF(N189="sníž. přenesená",J189,0)</f>
        <v>0</v>
      </c>
      <c r="BI189" s="222">
        <f>IF(N189="nulová",J189,0)</f>
        <v>0</v>
      </c>
      <c r="BJ189" s="15" t="s">
        <v>14</v>
      </c>
      <c r="BK189" s="222">
        <f>ROUND(I189*H189,2)</f>
        <v>0</v>
      </c>
      <c r="BL189" s="15" t="s">
        <v>207</v>
      </c>
      <c r="BM189" s="221" t="s">
        <v>281</v>
      </c>
    </row>
    <row r="190" spans="1:65" s="13" customFormat="1">
      <c r="B190" s="223"/>
      <c r="C190" s="224"/>
      <c r="D190" s="225" t="s">
        <v>153</v>
      </c>
      <c r="E190" s="226" t="s">
        <v>1</v>
      </c>
      <c r="F190" s="227" t="s">
        <v>282</v>
      </c>
      <c r="G190" s="224"/>
      <c r="H190" s="228">
        <v>4.0999999999999996</v>
      </c>
      <c r="I190" s="229"/>
      <c r="J190" s="224"/>
      <c r="K190" s="224"/>
      <c r="L190" s="230"/>
      <c r="M190" s="231"/>
      <c r="N190" s="232"/>
      <c r="O190" s="232"/>
      <c r="P190" s="232"/>
      <c r="Q190" s="232"/>
      <c r="R190" s="232"/>
      <c r="S190" s="232"/>
      <c r="T190" s="233"/>
      <c r="AT190" s="234" t="s">
        <v>153</v>
      </c>
      <c r="AU190" s="234" t="s">
        <v>81</v>
      </c>
      <c r="AV190" s="13" t="s">
        <v>81</v>
      </c>
      <c r="AW190" s="13" t="s">
        <v>32</v>
      </c>
      <c r="AX190" s="13" t="s">
        <v>14</v>
      </c>
      <c r="AY190" s="234" t="s">
        <v>135</v>
      </c>
    </row>
    <row r="191" spans="1:65" s="2" customFormat="1" ht="21.75" customHeight="1">
      <c r="A191" s="32"/>
      <c r="B191" s="33"/>
      <c r="C191" s="209" t="s">
        <v>283</v>
      </c>
      <c r="D191" s="209" t="s">
        <v>138</v>
      </c>
      <c r="E191" s="210" t="s">
        <v>284</v>
      </c>
      <c r="F191" s="211" t="s">
        <v>285</v>
      </c>
      <c r="G191" s="212" t="s">
        <v>286</v>
      </c>
      <c r="H191" s="213">
        <v>4.0999999999999996</v>
      </c>
      <c r="I191" s="214"/>
      <c r="J191" s="215">
        <f t="shared" ref="J191:J199" si="15">ROUND(I191*H191,2)</f>
        <v>0</v>
      </c>
      <c r="K191" s="216"/>
      <c r="L191" s="37"/>
      <c r="M191" s="217" t="s">
        <v>1</v>
      </c>
      <c r="N191" s="218" t="s">
        <v>40</v>
      </c>
      <c r="O191" s="69"/>
      <c r="P191" s="219">
        <f t="shared" ref="P191:P199" si="16">O191*H191</f>
        <v>0</v>
      </c>
      <c r="Q191" s="219">
        <v>0</v>
      </c>
      <c r="R191" s="219">
        <f t="shared" ref="R191:R199" si="17">Q191*H191</f>
        <v>0</v>
      </c>
      <c r="S191" s="219">
        <v>0</v>
      </c>
      <c r="T191" s="220">
        <f t="shared" ref="T191:T199" si="18">S191*H191</f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221" t="s">
        <v>207</v>
      </c>
      <c r="AT191" s="221" t="s">
        <v>138</v>
      </c>
      <c r="AU191" s="221" t="s">
        <v>81</v>
      </c>
      <c r="AY191" s="15" t="s">
        <v>135</v>
      </c>
      <c r="BE191" s="222">
        <f t="shared" ref="BE191:BE199" si="19">IF(N191="základní",J191,0)</f>
        <v>0</v>
      </c>
      <c r="BF191" s="222">
        <f t="shared" ref="BF191:BF199" si="20">IF(N191="snížená",J191,0)</f>
        <v>0</v>
      </c>
      <c r="BG191" s="222">
        <f t="shared" ref="BG191:BG199" si="21">IF(N191="zákl. přenesená",J191,0)</f>
        <v>0</v>
      </c>
      <c r="BH191" s="222">
        <f t="shared" ref="BH191:BH199" si="22">IF(N191="sníž. přenesená",J191,0)</f>
        <v>0</v>
      </c>
      <c r="BI191" s="222">
        <f t="shared" ref="BI191:BI199" si="23">IF(N191="nulová",J191,0)</f>
        <v>0</v>
      </c>
      <c r="BJ191" s="15" t="s">
        <v>14</v>
      </c>
      <c r="BK191" s="222">
        <f t="shared" ref="BK191:BK199" si="24">ROUND(I191*H191,2)</f>
        <v>0</v>
      </c>
      <c r="BL191" s="15" t="s">
        <v>207</v>
      </c>
      <c r="BM191" s="221" t="s">
        <v>287</v>
      </c>
    </row>
    <row r="192" spans="1:65" s="2" customFormat="1" ht="21.75" customHeight="1">
      <c r="A192" s="32"/>
      <c r="B192" s="33"/>
      <c r="C192" s="209" t="s">
        <v>288</v>
      </c>
      <c r="D192" s="209" t="s">
        <v>138</v>
      </c>
      <c r="E192" s="210" t="s">
        <v>289</v>
      </c>
      <c r="F192" s="211" t="s">
        <v>290</v>
      </c>
      <c r="G192" s="212" t="s">
        <v>286</v>
      </c>
      <c r="H192" s="213">
        <v>4.0999999999999996</v>
      </c>
      <c r="I192" s="214"/>
      <c r="J192" s="215">
        <f t="shared" si="15"/>
        <v>0</v>
      </c>
      <c r="K192" s="216"/>
      <c r="L192" s="37"/>
      <c r="M192" s="217" t="s">
        <v>1</v>
      </c>
      <c r="N192" s="218" t="s">
        <v>40</v>
      </c>
      <c r="O192" s="69"/>
      <c r="P192" s="219">
        <f t="shared" si="16"/>
        <v>0</v>
      </c>
      <c r="Q192" s="219">
        <v>0</v>
      </c>
      <c r="R192" s="219">
        <f t="shared" si="17"/>
        <v>0</v>
      </c>
      <c r="S192" s="219">
        <v>0</v>
      </c>
      <c r="T192" s="220">
        <f t="shared" si="18"/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221" t="s">
        <v>207</v>
      </c>
      <c r="AT192" s="221" t="s">
        <v>138</v>
      </c>
      <c r="AU192" s="221" t="s">
        <v>81</v>
      </c>
      <c r="AY192" s="15" t="s">
        <v>135</v>
      </c>
      <c r="BE192" s="222">
        <f t="shared" si="19"/>
        <v>0</v>
      </c>
      <c r="BF192" s="222">
        <f t="shared" si="20"/>
        <v>0</v>
      </c>
      <c r="BG192" s="222">
        <f t="shared" si="21"/>
        <v>0</v>
      </c>
      <c r="BH192" s="222">
        <f t="shared" si="22"/>
        <v>0</v>
      </c>
      <c r="BI192" s="222">
        <f t="shared" si="23"/>
        <v>0</v>
      </c>
      <c r="BJ192" s="15" t="s">
        <v>14</v>
      </c>
      <c r="BK192" s="222">
        <f t="shared" si="24"/>
        <v>0</v>
      </c>
      <c r="BL192" s="15" t="s">
        <v>207</v>
      </c>
      <c r="BM192" s="221" t="s">
        <v>291</v>
      </c>
    </row>
    <row r="193" spans="1:65" s="2" customFormat="1" ht="33" customHeight="1">
      <c r="A193" s="32"/>
      <c r="B193" s="33"/>
      <c r="C193" s="209" t="s">
        <v>292</v>
      </c>
      <c r="D193" s="209" t="s">
        <v>138</v>
      </c>
      <c r="E193" s="210" t="s">
        <v>293</v>
      </c>
      <c r="F193" s="211" t="s">
        <v>294</v>
      </c>
      <c r="G193" s="212" t="s">
        <v>146</v>
      </c>
      <c r="H193" s="213">
        <v>4.0999999999999996</v>
      </c>
      <c r="I193" s="214"/>
      <c r="J193" s="215">
        <f t="shared" si="15"/>
        <v>0</v>
      </c>
      <c r="K193" s="216"/>
      <c r="L193" s="37"/>
      <c r="M193" s="217" t="s">
        <v>1</v>
      </c>
      <c r="N193" s="218" t="s">
        <v>40</v>
      </c>
      <c r="O193" s="69"/>
      <c r="P193" s="219">
        <f t="shared" si="16"/>
        <v>0</v>
      </c>
      <c r="Q193" s="219">
        <v>4.0000000000000003E-5</v>
      </c>
      <c r="R193" s="219">
        <f t="shared" si="17"/>
        <v>1.64E-4</v>
      </c>
      <c r="S193" s="219">
        <v>0</v>
      </c>
      <c r="T193" s="220">
        <f t="shared" si="18"/>
        <v>0</v>
      </c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R193" s="221" t="s">
        <v>207</v>
      </c>
      <c r="AT193" s="221" t="s">
        <v>138</v>
      </c>
      <c r="AU193" s="221" t="s">
        <v>81</v>
      </c>
      <c r="AY193" s="15" t="s">
        <v>135</v>
      </c>
      <c r="BE193" s="222">
        <f t="shared" si="19"/>
        <v>0</v>
      </c>
      <c r="BF193" s="222">
        <f t="shared" si="20"/>
        <v>0</v>
      </c>
      <c r="BG193" s="222">
        <f t="shared" si="21"/>
        <v>0</v>
      </c>
      <c r="BH193" s="222">
        <f t="shared" si="22"/>
        <v>0</v>
      </c>
      <c r="BI193" s="222">
        <f t="shared" si="23"/>
        <v>0</v>
      </c>
      <c r="BJ193" s="15" t="s">
        <v>14</v>
      </c>
      <c r="BK193" s="222">
        <f t="shared" si="24"/>
        <v>0</v>
      </c>
      <c r="BL193" s="15" t="s">
        <v>207</v>
      </c>
      <c r="BM193" s="221" t="s">
        <v>295</v>
      </c>
    </row>
    <row r="194" spans="1:65" s="2" customFormat="1" ht="16.5" customHeight="1">
      <c r="A194" s="32"/>
      <c r="B194" s="33"/>
      <c r="C194" s="209" t="s">
        <v>296</v>
      </c>
      <c r="D194" s="209" t="s">
        <v>138</v>
      </c>
      <c r="E194" s="210" t="s">
        <v>297</v>
      </c>
      <c r="F194" s="211" t="s">
        <v>298</v>
      </c>
      <c r="G194" s="212" t="s">
        <v>187</v>
      </c>
      <c r="H194" s="213">
        <v>3</v>
      </c>
      <c r="I194" s="214"/>
      <c r="J194" s="215">
        <f t="shared" si="15"/>
        <v>0</v>
      </c>
      <c r="K194" s="216"/>
      <c r="L194" s="37"/>
      <c r="M194" s="217" t="s">
        <v>1</v>
      </c>
      <c r="N194" s="218" t="s">
        <v>40</v>
      </c>
      <c r="O194" s="69"/>
      <c r="P194" s="219">
        <f t="shared" si="16"/>
        <v>0</v>
      </c>
      <c r="Q194" s="219">
        <v>0</v>
      </c>
      <c r="R194" s="219">
        <f t="shared" si="17"/>
        <v>0</v>
      </c>
      <c r="S194" s="219">
        <v>0</v>
      </c>
      <c r="T194" s="220">
        <f t="shared" si="18"/>
        <v>0</v>
      </c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221" t="s">
        <v>207</v>
      </c>
      <c r="AT194" s="221" t="s">
        <v>138</v>
      </c>
      <c r="AU194" s="221" t="s">
        <v>81</v>
      </c>
      <c r="AY194" s="15" t="s">
        <v>135</v>
      </c>
      <c r="BE194" s="222">
        <f t="shared" si="19"/>
        <v>0</v>
      </c>
      <c r="BF194" s="222">
        <f t="shared" si="20"/>
        <v>0</v>
      </c>
      <c r="BG194" s="222">
        <f t="shared" si="21"/>
        <v>0</v>
      </c>
      <c r="BH194" s="222">
        <f t="shared" si="22"/>
        <v>0</v>
      </c>
      <c r="BI194" s="222">
        <f t="shared" si="23"/>
        <v>0</v>
      </c>
      <c r="BJ194" s="15" t="s">
        <v>14</v>
      </c>
      <c r="BK194" s="222">
        <f t="shared" si="24"/>
        <v>0</v>
      </c>
      <c r="BL194" s="15" t="s">
        <v>207</v>
      </c>
      <c r="BM194" s="221" t="s">
        <v>299</v>
      </c>
    </row>
    <row r="195" spans="1:65" s="2" customFormat="1" ht="16.5" customHeight="1">
      <c r="A195" s="32"/>
      <c r="B195" s="33"/>
      <c r="C195" s="209" t="s">
        <v>300</v>
      </c>
      <c r="D195" s="209" t="s">
        <v>138</v>
      </c>
      <c r="E195" s="210" t="s">
        <v>301</v>
      </c>
      <c r="F195" s="211" t="s">
        <v>302</v>
      </c>
      <c r="G195" s="212" t="s">
        <v>187</v>
      </c>
      <c r="H195" s="213">
        <v>3</v>
      </c>
      <c r="I195" s="214"/>
      <c r="J195" s="215">
        <f t="shared" si="15"/>
        <v>0</v>
      </c>
      <c r="K195" s="216"/>
      <c r="L195" s="37"/>
      <c r="M195" s="217" t="s">
        <v>1</v>
      </c>
      <c r="N195" s="218" t="s">
        <v>40</v>
      </c>
      <c r="O195" s="69"/>
      <c r="P195" s="219">
        <f t="shared" si="16"/>
        <v>0</v>
      </c>
      <c r="Q195" s="219">
        <v>1.7000000000000001E-4</v>
      </c>
      <c r="R195" s="219">
        <f t="shared" si="17"/>
        <v>5.1000000000000004E-4</v>
      </c>
      <c r="S195" s="219">
        <v>0</v>
      </c>
      <c r="T195" s="220">
        <f t="shared" si="18"/>
        <v>0</v>
      </c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221" t="s">
        <v>207</v>
      </c>
      <c r="AT195" s="221" t="s">
        <v>138</v>
      </c>
      <c r="AU195" s="221" t="s">
        <v>81</v>
      </c>
      <c r="AY195" s="15" t="s">
        <v>135</v>
      </c>
      <c r="BE195" s="222">
        <f t="shared" si="19"/>
        <v>0</v>
      </c>
      <c r="BF195" s="222">
        <f t="shared" si="20"/>
        <v>0</v>
      </c>
      <c r="BG195" s="222">
        <f t="shared" si="21"/>
        <v>0</v>
      </c>
      <c r="BH195" s="222">
        <f t="shared" si="22"/>
        <v>0</v>
      </c>
      <c r="BI195" s="222">
        <f t="shared" si="23"/>
        <v>0</v>
      </c>
      <c r="BJ195" s="15" t="s">
        <v>14</v>
      </c>
      <c r="BK195" s="222">
        <f t="shared" si="24"/>
        <v>0</v>
      </c>
      <c r="BL195" s="15" t="s">
        <v>207</v>
      </c>
      <c r="BM195" s="221" t="s">
        <v>303</v>
      </c>
    </row>
    <row r="196" spans="1:65" s="2" customFormat="1" ht="16.5" customHeight="1">
      <c r="A196" s="32"/>
      <c r="B196" s="33"/>
      <c r="C196" s="209" t="s">
        <v>304</v>
      </c>
      <c r="D196" s="209" t="s">
        <v>138</v>
      </c>
      <c r="E196" s="210" t="s">
        <v>305</v>
      </c>
      <c r="F196" s="211" t="s">
        <v>306</v>
      </c>
      <c r="G196" s="212" t="s">
        <v>187</v>
      </c>
      <c r="H196" s="213">
        <v>2</v>
      </c>
      <c r="I196" s="214"/>
      <c r="J196" s="215">
        <f t="shared" si="15"/>
        <v>0</v>
      </c>
      <c r="K196" s="216"/>
      <c r="L196" s="37"/>
      <c r="M196" s="217" t="s">
        <v>1</v>
      </c>
      <c r="N196" s="218" t="s">
        <v>40</v>
      </c>
      <c r="O196" s="69"/>
      <c r="P196" s="219">
        <f t="shared" si="16"/>
        <v>0</v>
      </c>
      <c r="Q196" s="219">
        <v>7.6000000000000004E-4</v>
      </c>
      <c r="R196" s="219">
        <f t="shared" si="17"/>
        <v>1.5200000000000001E-3</v>
      </c>
      <c r="S196" s="219">
        <v>0</v>
      </c>
      <c r="T196" s="220">
        <f t="shared" si="18"/>
        <v>0</v>
      </c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221" t="s">
        <v>207</v>
      </c>
      <c r="AT196" s="221" t="s">
        <v>138</v>
      </c>
      <c r="AU196" s="221" t="s">
        <v>81</v>
      </c>
      <c r="AY196" s="15" t="s">
        <v>135</v>
      </c>
      <c r="BE196" s="222">
        <f t="shared" si="19"/>
        <v>0</v>
      </c>
      <c r="BF196" s="222">
        <f t="shared" si="20"/>
        <v>0</v>
      </c>
      <c r="BG196" s="222">
        <f t="shared" si="21"/>
        <v>0</v>
      </c>
      <c r="BH196" s="222">
        <f t="shared" si="22"/>
        <v>0</v>
      </c>
      <c r="BI196" s="222">
        <f t="shared" si="23"/>
        <v>0</v>
      </c>
      <c r="BJ196" s="15" t="s">
        <v>14</v>
      </c>
      <c r="BK196" s="222">
        <f t="shared" si="24"/>
        <v>0</v>
      </c>
      <c r="BL196" s="15" t="s">
        <v>207</v>
      </c>
      <c r="BM196" s="221" t="s">
        <v>307</v>
      </c>
    </row>
    <row r="197" spans="1:65" s="2" customFormat="1" ht="21.75" customHeight="1">
      <c r="A197" s="32"/>
      <c r="B197" s="33"/>
      <c r="C197" s="209" t="s">
        <v>308</v>
      </c>
      <c r="D197" s="209" t="s">
        <v>138</v>
      </c>
      <c r="E197" s="210" t="s">
        <v>309</v>
      </c>
      <c r="F197" s="211" t="s">
        <v>310</v>
      </c>
      <c r="G197" s="212" t="s">
        <v>146</v>
      </c>
      <c r="H197" s="213">
        <v>4.0999999999999996</v>
      </c>
      <c r="I197" s="214"/>
      <c r="J197" s="215">
        <f t="shared" si="15"/>
        <v>0</v>
      </c>
      <c r="K197" s="216"/>
      <c r="L197" s="37"/>
      <c r="M197" s="217" t="s">
        <v>1</v>
      </c>
      <c r="N197" s="218" t="s">
        <v>40</v>
      </c>
      <c r="O197" s="69"/>
      <c r="P197" s="219">
        <f t="shared" si="16"/>
        <v>0</v>
      </c>
      <c r="Q197" s="219">
        <v>1.9000000000000001E-4</v>
      </c>
      <c r="R197" s="219">
        <f t="shared" si="17"/>
        <v>7.7899999999999996E-4</v>
      </c>
      <c r="S197" s="219">
        <v>0</v>
      </c>
      <c r="T197" s="220">
        <f t="shared" si="18"/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221" t="s">
        <v>207</v>
      </c>
      <c r="AT197" s="221" t="s">
        <v>138</v>
      </c>
      <c r="AU197" s="221" t="s">
        <v>81</v>
      </c>
      <c r="AY197" s="15" t="s">
        <v>135</v>
      </c>
      <c r="BE197" s="222">
        <f t="shared" si="19"/>
        <v>0</v>
      </c>
      <c r="BF197" s="222">
        <f t="shared" si="20"/>
        <v>0</v>
      </c>
      <c r="BG197" s="222">
        <f t="shared" si="21"/>
        <v>0</v>
      </c>
      <c r="BH197" s="222">
        <f t="shared" si="22"/>
        <v>0</v>
      </c>
      <c r="BI197" s="222">
        <f t="shared" si="23"/>
        <v>0</v>
      </c>
      <c r="BJ197" s="15" t="s">
        <v>14</v>
      </c>
      <c r="BK197" s="222">
        <f t="shared" si="24"/>
        <v>0</v>
      </c>
      <c r="BL197" s="15" t="s">
        <v>207</v>
      </c>
      <c r="BM197" s="221" t="s">
        <v>311</v>
      </c>
    </row>
    <row r="198" spans="1:65" s="2" customFormat="1" ht="16.5" customHeight="1">
      <c r="A198" s="32"/>
      <c r="B198" s="33"/>
      <c r="C198" s="209" t="s">
        <v>312</v>
      </c>
      <c r="D198" s="209" t="s">
        <v>138</v>
      </c>
      <c r="E198" s="210" t="s">
        <v>313</v>
      </c>
      <c r="F198" s="211" t="s">
        <v>314</v>
      </c>
      <c r="G198" s="212" t="s">
        <v>146</v>
      </c>
      <c r="H198" s="213">
        <v>4.0999999999999996</v>
      </c>
      <c r="I198" s="214"/>
      <c r="J198" s="215">
        <f t="shared" si="15"/>
        <v>0</v>
      </c>
      <c r="K198" s="216"/>
      <c r="L198" s="37"/>
      <c r="M198" s="217" t="s">
        <v>1</v>
      </c>
      <c r="N198" s="218" t="s">
        <v>40</v>
      </c>
      <c r="O198" s="69"/>
      <c r="P198" s="219">
        <f t="shared" si="16"/>
        <v>0</v>
      </c>
      <c r="Q198" s="219">
        <v>1.0000000000000001E-5</v>
      </c>
      <c r="R198" s="219">
        <f t="shared" si="17"/>
        <v>4.1E-5</v>
      </c>
      <c r="S198" s="219">
        <v>0</v>
      </c>
      <c r="T198" s="220">
        <f t="shared" si="18"/>
        <v>0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221" t="s">
        <v>207</v>
      </c>
      <c r="AT198" s="221" t="s">
        <v>138</v>
      </c>
      <c r="AU198" s="221" t="s">
        <v>81</v>
      </c>
      <c r="AY198" s="15" t="s">
        <v>135</v>
      </c>
      <c r="BE198" s="222">
        <f t="shared" si="19"/>
        <v>0</v>
      </c>
      <c r="BF198" s="222">
        <f t="shared" si="20"/>
        <v>0</v>
      </c>
      <c r="BG198" s="222">
        <f t="shared" si="21"/>
        <v>0</v>
      </c>
      <c r="BH198" s="222">
        <f t="shared" si="22"/>
        <v>0</v>
      </c>
      <c r="BI198" s="222">
        <f t="shared" si="23"/>
        <v>0</v>
      </c>
      <c r="BJ198" s="15" t="s">
        <v>14</v>
      </c>
      <c r="BK198" s="222">
        <f t="shared" si="24"/>
        <v>0</v>
      </c>
      <c r="BL198" s="15" t="s">
        <v>207</v>
      </c>
      <c r="BM198" s="221" t="s">
        <v>315</v>
      </c>
    </row>
    <row r="199" spans="1:65" s="2" customFormat="1" ht="21.75" customHeight="1">
      <c r="A199" s="32"/>
      <c r="B199" s="33"/>
      <c r="C199" s="209" t="s">
        <v>316</v>
      </c>
      <c r="D199" s="209" t="s">
        <v>138</v>
      </c>
      <c r="E199" s="210" t="s">
        <v>317</v>
      </c>
      <c r="F199" s="211" t="s">
        <v>318</v>
      </c>
      <c r="G199" s="212" t="s">
        <v>270</v>
      </c>
      <c r="H199" s="246"/>
      <c r="I199" s="214"/>
      <c r="J199" s="215">
        <f t="shared" si="15"/>
        <v>0</v>
      </c>
      <c r="K199" s="216"/>
      <c r="L199" s="37"/>
      <c r="M199" s="217" t="s">
        <v>1</v>
      </c>
      <c r="N199" s="218" t="s">
        <v>40</v>
      </c>
      <c r="O199" s="69"/>
      <c r="P199" s="219">
        <f t="shared" si="16"/>
        <v>0</v>
      </c>
      <c r="Q199" s="219">
        <v>0</v>
      </c>
      <c r="R199" s="219">
        <f t="shared" si="17"/>
        <v>0</v>
      </c>
      <c r="S199" s="219">
        <v>0</v>
      </c>
      <c r="T199" s="220">
        <f t="shared" si="18"/>
        <v>0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221" t="s">
        <v>207</v>
      </c>
      <c r="AT199" s="221" t="s">
        <v>138</v>
      </c>
      <c r="AU199" s="221" t="s">
        <v>81</v>
      </c>
      <c r="AY199" s="15" t="s">
        <v>135</v>
      </c>
      <c r="BE199" s="222">
        <f t="shared" si="19"/>
        <v>0</v>
      </c>
      <c r="BF199" s="222">
        <f t="shared" si="20"/>
        <v>0</v>
      </c>
      <c r="BG199" s="222">
        <f t="shared" si="21"/>
        <v>0</v>
      </c>
      <c r="BH199" s="222">
        <f t="shared" si="22"/>
        <v>0</v>
      </c>
      <c r="BI199" s="222">
        <f t="shared" si="23"/>
        <v>0</v>
      </c>
      <c r="BJ199" s="15" t="s">
        <v>14</v>
      </c>
      <c r="BK199" s="222">
        <f t="shared" si="24"/>
        <v>0</v>
      </c>
      <c r="BL199" s="15" t="s">
        <v>207</v>
      </c>
      <c r="BM199" s="221" t="s">
        <v>319</v>
      </c>
    </row>
    <row r="200" spans="1:65" s="12" customFormat="1" ht="22.9" customHeight="1">
      <c r="B200" s="193"/>
      <c r="C200" s="194"/>
      <c r="D200" s="195" t="s">
        <v>74</v>
      </c>
      <c r="E200" s="207" t="s">
        <v>320</v>
      </c>
      <c r="F200" s="207" t="s">
        <v>321</v>
      </c>
      <c r="G200" s="194"/>
      <c r="H200" s="194"/>
      <c r="I200" s="197"/>
      <c r="J200" s="208">
        <f>BK200</f>
        <v>0</v>
      </c>
      <c r="K200" s="194"/>
      <c r="L200" s="199"/>
      <c r="M200" s="200"/>
      <c r="N200" s="201"/>
      <c r="O200" s="201"/>
      <c r="P200" s="202">
        <f>SUM(P201:P226)</f>
        <v>0</v>
      </c>
      <c r="Q200" s="201"/>
      <c r="R200" s="202">
        <f>SUM(R201:R226)</f>
        <v>4.5569999999999979E-2</v>
      </c>
      <c r="S200" s="201"/>
      <c r="T200" s="203">
        <f>SUM(T201:T226)</f>
        <v>9.6440000000000012E-2</v>
      </c>
      <c r="AR200" s="204" t="s">
        <v>81</v>
      </c>
      <c r="AT200" s="205" t="s">
        <v>74</v>
      </c>
      <c r="AU200" s="205" t="s">
        <v>14</v>
      </c>
      <c r="AY200" s="204" t="s">
        <v>135</v>
      </c>
      <c r="BK200" s="206">
        <f>SUM(BK201:BK226)</f>
        <v>0</v>
      </c>
    </row>
    <row r="201" spans="1:65" s="2" customFormat="1" ht="16.5" customHeight="1">
      <c r="A201" s="32"/>
      <c r="B201" s="33"/>
      <c r="C201" s="209" t="s">
        <v>322</v>
      </c>
      <c r="D201" s="209" t="s">
        <v>138</v>
      </c>
      <c r="E201" s="210" t="s">
        <v>323</v>
      </c>
      <c r="F201" s="211" t="s">
        <v>324</v>
      </c>
      <c r="G201" s="212" t="s">
        <v>286</v>
      </c>
      <c r="H201" s="213">
        <v>1</v>
      </c>
      <c r="I201" s="214"/>
      <c r="J201" s="215">
        <f t="shared" ref="J201:J226" si="25">ROUND(I201*H201,2)</f>
        <v>0</v>
      </c>
      <c r="K201" s="216"/>
      <c r="L201" s="37"/>
      <c r="M201" s="217" t="s">
        <v>1</v>
      </c>
      <c r="N201" s="218" t="s">
        <v>40</v>
      </c>
      <c r="O201" s="69"/>
      <c r="P201" s="219">
        <f t="shared" ref="P201:P226" si="26">O201*H201</f>
        <v>0</v>
      </c>
      <c r="Q201" s="219">
        <v>0</v>
      </c>
      <c r="R201" s="219">
        <f t="shared" ref="R201:R226" si="27">Q201*H201</f>
        <v>0</v>
      </c>
      <c r="S201" s="219">
        <v>3.4200000000000001E-2</v>
      </c>
      <c r="T201" s="220">
        <f t="shared" ref="T201:T226" si="28">S201*H201</f>
        <v>3.4200000000000001E-2</v>
      </c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R201" s="221" t="s">
        <v>207</v>
      </c>
      <c r="AT201" s="221" t="s">
        <v>138</v>
      </c>
      <c r="AU201" s="221" t="s">
        <v>81</v>
      </c>
      <c r="AY201" s="15" t="s">
        <v>135</v>
      </c>
      <c r="BE201" s="222">
        <f t="shared" ref="BE201:BE226" si="29">IF(N201="základní",J201,0)</f>
        <v>0</v>
      </c>
      <c r="BF201" s="222">
        <f t="shared" ref="BF201:BF226" si="30">IF(N201="snížená",J201,0)</f>
        <v>0</v>
      </c>
      <c r="BG201" s="222">
        <f t="shared" ref="BG201:BG226" si="31">IF(N201="zákl. přenesená",J201,0)</f>
        <v>0</v>
      </c>
      <c r="BH201" s="222">
        <f t="shared" ref="BH201:BH226" si="32">IF(N201="sníž. přenesená",J201,0)</f>
        <v>0</v>
      </c>
      <c r="BI201" s="222">
        <f t="shared" ref="BI201:BI226" si="33">IF(N201="nulová",J201,0)</f>
        <v>0</v>
      </c>
      <c r="BJ201" s="15" t="s">
        <v>14</v>
      </c>
      <c r="BK201" s="222">
        <f t="shared" ref="BK201:BK226" si="34">ROUND(I201*H201,2)</f>
        <v>0</v>
      </c>
      <c r="BL201" s="15" t="s">
        <v>207</v>
      </c>
      <c r="BM201" s="221" t="s">
        <v>325</v>
      </c>
    </row>
    <row r="202" spans="1:65" s="2" customFormat="1" ht="21.75" customHeight="1">
      <c r="A202" s="32"/>
      <c r="B202" s="33"/>
      <c r="C202" s="209" t="s">
        <v>326</v>
      </c>
      <c r="D202" s="209" t="s">
        <v>138</v>
      </c>
      <c r="E202" s="210" t="s">
        <v>327</v>
      </c>
      <c r="F202" s="211" t="s">
        <v>328</v>
      </c>
      <c r="G202" s="212" t="s">
        <v>286</v>
      </c>
      <c r="H202" s="213">
        <v>1</v>
      </c>
      <c r="I202" s="214"/>
      <c r="J202" s="215">
        <f t="shared" si="25"/>
        <v>0</v>
      </c>
      <c r="K202" s="216"/>
      <c r="L202" s="37"/>
      <c r="M202" s="217" t="s">
        <v>1</v>
      </c>
      <c r="N202" s="218" t="s">
        <v>40</v>
      </c>
      <c r="O202" s="69"/>
      <c r="P202" s="219">
        <f t="shared" si="26"/>
        <v>0</v>
      </c>
      <c r="Q202" s="219">
        <v>1.6969999999999999E-2</v>
      </c>
      <c r="R202" s="219">
        <f t="shared" si="27"/>
        <v>1.6969999999999999E-2</v>
      </c>
      <c r="S202" s="219">
        <v>0</v>
      </c>
      <c r="T202" s="220">
        <f t="shared" si="28"/>
        <v>0</v>
      </c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221" t="s">
        <v>207</v>
      </c>
      <c r="AT202" s="221" t="s">
        <v>138</v>
      </c>
      <c r="AU202" s="221" t="s">
        <v>81</v>
      </c>
      <c r="AY202" s="15" t="s">
        <v>135</v>
      </c>
      <c r="BE202" s="222">
        <f t="shared" si="29"/>
        <v>0</v>
      </c>
      <c r="BF202" s="222">
        <f t="shared" si="30"/>
        <v>0</v>
      </c>
      <c r="BG202" s="222">
        <f t="shared" si="31"/>
        <v>0</v>
      </c>
      <c r="BH202" s="222">
        <f t="shared" si="32"/>
        <v>0</v>
      </c>
      <c r="BI202" s="222">
        <f t="shared" si="33"/>
        <v>0</v>
      </c>
      <c r="BJ202" s="15" t="s">
        <v>14</v>
      </c>
      <c r="BK202" s="222">
        <f t="shared" si="34"/>
        <v>0</v>
      </c>
      <c r="BL202" s="15" t="s">
        <v>207</v>
      </c>
      <c r="BM202" s="221" t="s">
        <v>329</v>
      </c>
    </row>
    <row r="203" spans="1:65" s="2" customFormat="1" ht="16.5" customHeight="1">
      <c r="A203" s="32"/>
      <c r="B203" s="33"/>
      <c r="C203" s="209" t="s">
        <v>330</v>
      </c>
      <c r="D203" s="209" t="s">
        <v>138</v>
      </c>
      <c r="E203" s="210" t="s">
        <v>331</v>
      </c>
      <c r="F203" s="211" t="s">
        <v>332</v>
      </c>
      <c r="G203" s="212" t="s">
        <v>286</v>
      </c>
      <c r="H203" s="213">
        <v>1</v>
      </c>
      <c r="I203" s="214"/>
      <c r="J203" s="215">
        <f t="shared" si="25"/>
        <v>0</v>
      </c>
      <c r="K203" s="216"/>
      <c r="L203" s="37"/>
      <c r="M203" s="217" t="s">
        <v>1</v>
      </c>
      <c r="N203" s="218" t="s">
        <v>40</v>
      </c>
      <c r="O203" s="69"/>
      <c r="P203" s="219">
        <f t="shared" si="26"/>
        <v>0</v>
      </c>
      <c r="Q203" s="219">
        <v>0</v>
      </c>
      <c r="R203" s="219">
        <f t="shared" si="27"/>
        <v>0</v>
      </c>
      <c r="S203" s="219">
        <v>1.9460000000000002E-2</v>
      </c>
      <c r="T203" s="220">
        <f t="shared" si="28"/>
        <v>1.9460000000000002E-2</v>
      </c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221" t="s">
        <v>207</v>
      </c>
      <c r="AT203" s="221" t="s">
        <v>138</v>
      </c>
      <c r="AU203" s="221" t="s">
        <v>81</v>
      </c>
      <c r="AY203" s="15" t="s">
        <v>135</v>
      </c>
      <c r="BE203" s="222">
        <f t="shared" si="29"/>
        <v>0</v>
      </c>
      <c r="BF203" s="222">
        <f t="shared" si="30"/>
        <v>0</v>
      </c>
      <c r="BG203" s="222">
        <f t="shared" si="31"/>
        <v>0</v>
      </c>
      <c r="BH203" s="222">
        <f t="shared" si="32"/>
        <v>0</v>
      </c>
      <c r="BI203" s="222">
        <f t="shared" si="33"/>
        <v>0</v>
      </c>
      <c r="BJ203" s="15" t="s">
        <v>14</v>
      </c>
      <c r="BK203" s="222">
        <f t="shared" si="34"/>
        <v>0</v>
      </c>
      <c r="BL203" s="15" t="s">
        <v>207</v>
      </c>
      <c r="BM203" s="221" t="s">
        <v>333</v>
      </c>
    </row>
    <row r="204" spans="1:65" s="2" customFormat="1" ht="21.75" customHeight="1">
      <c r="A204" s="32"/>
      <c r="B204" s="33"/>
      <c r="C204" s="209" t="s">
        <v>334</v>
      </c>
      <c r="D204" s="209" t="s">
        <v>138</v>
      </c>
      <c r="E204" s="210" t="s">
        <v>335</v>
      </c>
      <c r="F204" s="211" t="s">
        <v>336</v>
      </c>
      <c r="G204" s="212" t="s">
        <v>286</v>
      </c>
      <c r="H204" s="213">
        <v>1</v>
      </c>
      <c r="I204" s="214"/>
      <c r="J204" s="215">
        <f t="shared" si="25"/>
        <v>0</v>
      </c>
      <c r="K204" s="216"/>
      <c r="L204" s="37"/>
      <c r="M204" s="217" t="s">
        <v>1</v>
      </c>
      <c r="N204" s="218" t="s">
        <v>40</v>
      </c>
      <c r="O204" s="69"/>
      <c r="P204" s="219">
        <f t="shared" si="26"/>
        <v>0</v>
      </c>
      <c r="Q204" s="219">
        <v>1.047E-2</v>
      </c>
      <c r="R204" s="219">
        <f t="shared" si="27"/>
        <v>1.047E-2</v>
      </c>
      <c r="S204" s="219">
        <v>0</v>
      </c>
      <c r="T204" s="220">
        <f t="shared" si="28"/>
        <v>0</v>
      </c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R204" s="221" t="s">
        <v>207</v>
      </c>
      <c r="AT204" s="221" t="s">
        <v>138</v>
      </c>
      <c r="AU204" s="221" t="s">
        <v>81</v>
      </c>
      <c r="AY204" s="15" t="s">
        <v>135</v>
      </c>
      <c r="BE204" s="222">
        <f t="shared" si="29"/>
        <v>0</v>
      </c>
      <c r="BF204" s="222">
        <f t="shared" si="30"/>
        <v>0</v>
      </c>
      <c r="BG204" s="222">
        <f t="shared" si="31"/>
        <v>0</v>
      </c>
      <c r="BH204" s="222">
        <f t="shared" si="32"/>
        <v>0</v>
      </c>
      <c r="BI204" s="222">
        <f t="shared" si="33"/>
        <v>0</v>
      </c>
      <c r="BJ204" s="15" t="s">
        <v>14</v>
      </c>
      <c r="BK204" s="222">
        <f t="shared" si="34"/>
        <v>0</v>
      </c>
      <c r="BL204" s="15" t="s">
        <v>207</v>
      </c>
      <c r="BM204" s="221" t="s">
        <v>337</v>
      </c>
    </row>
    <row r="205" spans="1:65" s="2" customFormat="1" ht="21.75" customHeight="1">
      <c r="A205" s="32"/>
      <c r="B205" s="33"/>
      <c r="C205" s="209" t="s">
        <v>338</v>
      </c>
      <c r="D205" s="209" t="s">
        <v>138</v>
      </c>
      <c r="E205" s="210" t="s">
        <v>339</v>
      </c>
      <c r="F205" s="211" t="s">
        <v>340</v>
      </c>
      <c r="G205" s="212" t="s">
        <v>286</v>
      </c>
      <c r="H205" s="213">
        <v>1</v>
      </c>
      <c r="I205" s="214"/>
      <c r="J205" s="215">
        <f t="shared" si="25"/>
        <v>0</v>
      </c>
      <c r="K205" s="216"/>
      <c r="L205" s="37"/>
      <c r="M205" s="217" t="s">
        <v>1</v>
      </c>
      <c r="N205" s="218" t="s">
        <v>40</v>
      </c>
      <c r="O205" s="69"/>
      <c r="P205" s="219">
        <f t="shared" si="26"/>
        <v>0</v>
      </c>
      <c r="Q205" s="219">
        <v>5.1999999999999995E-4</v>
      </c>
      <c r="R205" s="219">
        <f t="shared" si="27"/>
        <v>5.1999999999999995E-4</v>
      </c>
      <c r="S205" s="219">
        <v>0</v>
      </c>
      <c r="T205" s="220">
        <f t="shared" si="28"/>
        <v>0</v>
      </c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221" t="s">
        <v>207</v>
      </c>
      <c r="AT205" s="221" t="s">
        <v>138</v>
      </c>
      <c r="AU205" s="221" t="s">
        <v>81</v>
      </c>
      <c r="AY205" s="15" t="s">
        <v>135</v>
      </c>
      <c r="BE205" s="222">
        <f t="shared" si="29"/>
        <v>0</v>
      </c>
      <c r="BF205" s="222">
        <f t="shared" si="30"/>
        <v>0</v>
      </c>
      <c r="BG205" s="222">
        <f t="shared" si="31"/>
        <v>0</v>
      </c>
      <c r="BH205" s="222">
        <f t="shared" si="32"/>
        <v>0</v>
      </c>
      <c r="BI205" s="222">
        <f t="shared" si="33"/>
        <v>0</v>
      </c>
      <c r="BJ205" s="15" t="s">
        <v>14</v>
      </c>
      <c r="BK205" s="222">
        <f t="shared" si="34"/>
        <v>0</v>
      </c>
      <c r="BL205" s="15" t="s">
        <v>207</v>
      </c>
      <c r="BM205" s="221" t="s">
        <v>341</v>
      </c>
    </row>
    <row r="206" spans="1:65" s="2" customFormat="1" ht="21.75" customHeight="1">
      <c r="A206" s="32"/>
      <c r="B206" s="33"/>
      <c r="C206" s="209" t="s">
        <v>342</v>
      </c>
      <c r="D206" s="209" t="s">
        <v>138</v>
      </c>
      <c r="E206" s="210" t="s">
        <v>343</v>
      </c>
      <c r="F206" s="211" t="s">
        <v>344</v>
      </c>
      <c r="G206" s="212" t="s">
        <v>286</v>
      </c>
      <c r="H206" s="213">
        <v>1</v>
      </c>
      <c r="I206" s="214"/>
      <c r="J206" s="215">
        <f t="shared" si="25"/>
        <v>0</v>
      </c>
      <c r="K206" s="216"/>
      <c r="L206" s="37"/>
      <c r="M206" s="217" t="s">
        <v>1</v>
      </c>
      <c r="N206" s="218" t="s">
        <v>40</v>
      </c>
      <c r="O206" s="69"/>
      <c r="P206" s="219">
        <f t="shared" si="26"/>
        <v>0</v>
      </c>
      <c r="Q206" s="219">
        <v>1.1000000000000001E-3</v>
      </c>
      <c r="R206" s="219">
        <f t="shared" si="27"/>
        <v>1.1000000000000001E-3</v>
      </c>
      <c r="S206" s="219">
        <v>0</v>
      </c>
      <c r="T206" s="220">
        <f t="shared" si="28"/>
        <v>0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221" t="s">
        <v>207</v>
      </c>
      <c r="AT206" s="221" t="s">
        <v>138</v>
      </c>
      <c r="AU206" s="221" t="s">
        <v>81</v>
      </c>
      <c r="AY206" s="15" t="s">
        <v>135</v>
      </c>
      <c r="BE206" s="222">
        <f t="shared" si="29"/>
        <v>0</v>
      </c>
      <c r="BF206" s="222">
        <f t="shared" si="30"/>
        <v>0</v>
      </c>
      <c r="BG206" s="222">
        <f t="shared" si="31"/>
        <v>0</v>
      </c>
      <c r="BH206" s="222">
        <f t="shared" si="32"/>
        <v>0</v>
      </c>
      <c r="BI206" s="222">
        <f t="shared" si="33"/>
        <v>0</v>
      </c>
      <c r="BJ206" s="15" t="s">
        <v>14</v>
      </c>
      <c r="BK206" s="222">
        <f t="shared" si="34"/>
        <v>0</v>
      </c>
      <c r="BL206" s="15" t="s">
        <v>207</v>
      </c>
      <c r="BM206" s="221" t="s">
        <v>345</v>
      </c>
    </row>
    <row r="207" spans="1:65" s="2" customFormat="1" ht="21.75" customHeight="1">
      <c r="A207" s="32"/>
      <c r="B207" s="33"/>
      <c r="C207" s="209" t="s">
        <v>346</v>
      </c>
      <c r="D207" s="209" t="s">
        <v>138</v>
      </c>
      <c r="E207" s="210" t="s">
        <v>347</v>
      </c>
      <c r="F207" s="211" t="s">
        <v>348</v>
      </c>
      <c r="G207" s="212" t="s">
        <v>286</v>
      </c>
      <c r="H207" s="213">
        <v>1</v>
      </c>
      <c r="I207" s="214"/>
      <c r="J207" s="215">
        <f t="shared" si="25"/>
        <v>0</v>
      </c>
      <c r="K207" s="216"/>
      <c r="L207" s="37"/>
      <c r="M207" s="217" t="s">
        <v>1</v>
      </c>
      <c r="N207" s="218" t="s">
        <v>40</v>
      </c>
      <c r="O207" s="69"/>
      <c r="P207" s="219">
        <f t="shared" si="26"/>
        <v>0</v>
      </c>
      <c r="Q207" s="219">
        <v>1.1000000000000001E-3</v>
      </c>
      <c r="R207" s="219">
        <f t="shared" si="27"/>
        <v>1.1000000000000001E-3</v>
      </c>
      <c r="S207" s="219">
        <v>0</v>
      </c>
      <c r="T207" s="220">
        <f t="shared" si="28"/>
        <v>0</v>
      </c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221" t="s">
        <v>207</v>
      </c>
      <c r="AT207" s="221" t="s">
        <v>138</v>
      </c>
      <c r="AU207" s="221" t="s">
        <v>81</v>
      </c>
      <c r="AY207" s="15" t="s">
        <v>135</v>
      </c>
      <c r="BE207" s="222">
        <f t="shared" si="29"/>
        <v>0</v>
      </c>
      <c r="BF207" s="222">
        <f t="shared" si="30"/>
        <v>0</v>
      </c>
      <c r="BG207" s="222">
        <f t="shared" si="31"/>
        <v>0</v>
      </c>
      <c r="BH207" s="222">
        <f t="shared" si="32"/>
        <v>0</v>
      </c>
      <c r="BI207" s="222">
        <f t="shared" si="33"/>
        <v>0</v>
      </c>
      <c r="BJ207" s="15" t="s">
        <v>14</v>
      </c>
      <c r="BK207" s="222">
        <f t="shared" si="34"/>
        <v>0</v>
      </c>
      <c r="BL207" s="15" t="s">
        <v>207</v>
      </c>
      <c r="BM207" s="221" t="s">
        <v>349</v>
      </c>
    </row>
    <row r="208" spans="1:65" s="2" customFormat="1" ht="21.75" customHeight="1">
      <c r="A208" s="32"/>
      <c r="B208" s="33"/>
      <c r="C208" s="209" t="s">
        <v>350</v>
      </c>
      <c r="D208" s="209" t="s">
        <v>138</v>
      </c>
      <c r="E208" s="210" t="s">
        <v>351</v>
      </c>
      <c r="F208" s="211" t="s">
        <v>352</v>
      </c>
      <c r="G208" s="212" t="s">
        <v>286</v>
      </c>
      <c r="H208" s="213">
        <v>1</v>
      </c>
      <c r="I208" s="214"/>
      <c r="J208" s="215">
        <f t="shared" si="25"/>
        <v>0</v>
      </c>
      <c r="K208" s="216"/>
      <c r="L208" s="37"/>
      <c r="M208" s="217" t="s">
        <v>1</v>
      </c>
      <c r="N208" s="218" t="s">
        <v>40</v>
      </c>
      <c r="O208" s="69"/>
      <c r="P208" s="219">
        <f t="shared" si="26"/>
        <v>0</v>
      </c>
      <c r="Q208" s="219">
        <v>1.1000000000000001E-3</v>
      </c>
      <c r="R208" s="219">
        <f t="shared" si="27"/>
        <v>1.1000000000000001E-3</v>
      </c>
      <c r="S208" s="219">
        <v>0</v>
      </c>
      <c r="T208" s="220">
        <f t="shared" si="28"/>
        <v>0</v>
      </c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R208" s="221" t="s">
        <v>207</v>
      </c>
      <c r="AT208" s="221" t="s">
        <v>138</v>
      </c>
      <c r="AU208" s="221" t="s">
        <v>81</v>
      </c>
      <c r="AY208" s="15" t="s">
        <v>135</v>
      </c>
      <c r="BE208" s="222">
        <f t="shared" si="29"/>
        <v>0</v>
      </c>
      <c r="BF208" s="222">
        <f t="shared" si="30"/>
        <v>0</v>
      </c>
      <c r="BG208" s="222">
        <f t="shared" si="31"/>
        <v>0</v>
      </c>
      <c r="BH208" s="222">
        <f t="shared" si="32"/>
        <v>0</v>
      </c>
      <c r="BI208" s="222">
        <f t="shared" si="33"/>
        <v>0</v>
      </c>
      <c r="BJ208" s="15" t="s">
        <v>14</v>
      </c>
      <c r="BK208" s="222">
        <f t="shared" si="34"/>
        <v>0</v>
      </c>
      <c r="BL208" s="15" t="s">
        <v>207</v>
      </c>
      <c r="BM208" s="221" t="s">
        <v>353</v>
      </c>
    </row>
    <row r="209" spans="1:65" s="2" customFormat="1" ht="21.75" customHeight="1">
      <c r="A209" s="32"/>
      <c r="B209" s="33"/>
      <c r="C209" s="209" t="s">
        <v>354</v>
      </c>
      <c r="D209" s="209" t="s">
        <v>138</v>
      </c>
      <c r="E209" s="210" t="s">
        <v>355</v>
      </c>
      <c r="F209" s="211" t="s">
        <v>356</v>
      </c>
      <c r="G209" s="212" t="s">
        <v>286</v>
      </c>
      <c r="H209" s="213">
        <v>1</v>
      </c>
      <c r="I209" s="214"/>
      <c r="J209" s="215">
        <f t="shared" si="25"/>
        <v>0</v>
      </c>
      <c r="K209" s="216"/>
      <c r="L209" s="37"/>
      <c r="M209" s="217" t="s">
        <v>1</v>
      </c>
      <c r="N209" s="218" t="s">
        <v>40</v>
      </c>
      <c r="O209" s="69"/>
      <c r="P209" s="219">
        <f t="shared" si="26"/>
        <v>0</v>
      </c>
      <c r="Q209" s="219">
        <v>1.1000000000000001E-3</v>
      </c>
      <c r="R209" s="219">
        <f t="shared" si="27"/>
        <v>1.1000000000000001E-3</v>
      </c>
      <c r="S209" s="219">
        <v>0</v>
      </c>
      <c r="T209" s="220">
        <f t="shared" si="28"/>
        <v>0</v>
      </c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R209" s="221" t="s">
        <v>207</v>
      </c>
      <c r="AT209" s="221" t="s">
        <v>138</v>
      </c>
      <c r="AU209" s="221" t="s">
        <v>81</v>
      </c>
      <c r="AY209" s="15" t="s">
        <v>135</v>
      </c>
      <c r="BE209" s="222">
        <f t="shared" si="29"/>
        <v>0</v>
      </c>
      <c r="BF209" s="222">
        <f t="shared" si="30"/>
        <v>0</v>
      </c>
      <c r="BG209" s="222">
        <f t="shared" si="31"/>
        <v>0</v>
      </c>
      <c r="BH209" s="222">
        <f t="shared" si="32"/>
        <v>0</v>
      </c>
      <c r="BI209" s="222">
        <f t="shared" si="33"/>
        <v>0</v>
      </c>
      <c r="BJ209" s="15" t="s">
        <v>14</v>
      </c>
      <c r="BK209" s="222">
        <f t="shared" si="34"/>
        <v>0</v>
      </c>
      <c r="BL209" s="15" t="s">
        <v>207</v>
      </c>
      <c r="BM209" s="221" t="s">
        <v>357</v>
      </c>
    </row>
    <row r="210" spans="1:65" s="2" customFormat="1" ht="21.75" customHeight="1">
      <c r="A210" s="32"/>
      <c r="B210" s="33"/>
      <c r="C210" s="209" t="s">
        <v>358</v>
      </c>
      <c r="D210" s="209" t="s">
        <v>138</v>
      </c>
      <c r="E210" s="210" t="s">
        <v>359</v>
      </c>
      <c r="F210" s="211" t="s">
        <v>360</v>
      </c>
      <c r="G210" s="212" t="s">
        <v>286</v>
      </c>
      <c r="H210" s="213">
        <v>1</v>
      </c>
      <c r="I210" s="214"/>
      <c r="J210" s="215">
        <f t="shared" si="25"/>
        <v>0</v>
      </c>
      <c r="K210" s="216"/>
      <c r="L210" s="37"/>
      <c r="M210" s="217" t="s">
        <v>1</v>
      </c>
      <c r="N210" s="218" t="s">
        <v>40</v>
      </c>
      <c r="O210" s="69"/>
      <c r="P210" s="219">
        <f t="shared" si="26"/>
        <v>0</v>
      </c>
      <c r="Q210" s="219">
        <v>1.1000000000000001E-3</v>
      </c>
      <c r="R210" s="219">
        <f t="shared" si="27"/>
        <v>1.1000000000000001E-3</v>
      </c>
      <c r="S210" s="219">
        <v>0</v>
      </c>
      <c r="T210" s="220">
        <f t="shared" si="28"/>
        <v>0</v>
      </c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R210" s="221" t="s">
        <v>207</v>
      </c>
      <c r="AT210" s="221" t="s">
        <v>138</v>
      </c>
      <c r="AU210" s="221" t="s">
        <v>81</v>
      </c>
      <c r="AY210" s="15" t="s">
        <v>135</v>
      </c>
      <c r="BE210" s="222">
        <f t="shared" si="29"/>
        <v>0</v>
      </c>
      <c r="BF210" s="222">
        <f t="shared" si="30"/>
        <v>0</v>
      </c>
      <c r="BG210" s="222">
        <f t="shared" si="31"/>
        <v>0</v>
      </c>
      <c r="BH210" s="222">
        <f t="shared" si="32"/>
        <v>0</v>
      </c>
      <c r="BI210" s="222">
        <f t="shared" si="33"/>
        <v>0</v>
      </c>
      <c r="BJ210" s="15" t="s">
        <v>14</v>
      </c>
      <c r="BK210" s="222">
        <f t="shared" si="34"/>
        <v>0</v>
      </c>
      <c r="BL210" s="15" t="s">
        <v>207</v>
      </c>
      <c r="BM210" s="221" t="s">
        <v>361</v>
      </c>
    </row>
    <row r="211" spans="1:65" s="2" customFormat="1" ht="21.75" customHeight="1">
      <c r="A211" s="32"/>
      <c r="B211" s="33"/>
      <c r="C211" s="209" t="s">
        <v>362</v>
      </c>
      <c r="D211" s="209" t="s">
        <v>138</v>
      </c>
      <c r="E211" s="210" t="s">
        <v>363</v>
      </c>
      <c r="F211" s="211" t="s">
        <v>364</v>
      </c>
      <c r="G211" s="212" t="s">
        <v>286</v>
      </c>
      <c r="H211" s="213">
        <v>1</v>
      </c>
      <c r="I211" s="214"/>
      <c r="J211" s="215">
        <f t="shared" si="25"/>
        <v>0</v>
      </c>
      <c r="K211" s="216"/>
      <c r="L211" s="37"/>
      <c r="M211" s="217" t="s">
        <v>1</v>
      </c>
      <c r="N211" s="218" t="s">
        <v>40</v>
      </c>
      <c r="O211" s="69"/>
      <c r="P211" s="219">
        <f t="shared" si="26"/>
        <v>0</v>
      </c>
      <c r="Q211" s="219">
        <v>1.1000000000000001E-3</v>
      </c>
      <c r="R211" s="219">
        <f t="shared" si="27"/>
        <v>1.1000000000000001E-3</v>
      </c>
      <c r="S211" s="219">
        <v>0</v>
      </c>
      <c r="T211" s="220">
        <f t="shared" si="28"/>
        <v>0</v>
      </c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R211" s="221" t="s">
        <v>207</v>
      </c>
      <c r="AT211" s="221" t="s">
        <v>138</v>
      </c>
      <c r="AU211" s="221" t="s">
        <v>81</v>
      </c>
      <c r="AY211" s="15" t="s">
        <v>135</v>
      </c>
      <c r="BE211" s="222">
        <f t="shared" si="29"/>
        <v>0</v>
      </c>
      <c r="BF211" s="222">
        <f t="shared" si="30"/>
        <v>0</v>
      </c>
      <c r="BG211" s="222">
        <f t="shared" si="31"/>
        <v>0</v>
      </c>
      <c r="BH211" s="222">
        <f t="shared" si="32"/>
        <v>0</v>
      </c>
      <c r="BI211" s="222">
        <f t="shared" si="33"/>
        <v>0</v>
      </c>
      <c r="BJ211" s="15" t="s">
        <v>14</v>
      </c>
      <c r="BK211" s="222">
        <f t="shared" si="34"/>
        <v>0</v>
      </c>
      <c r="BL211" s="15" t="s">
        <v>207</v>
      </c>
      <c r="BM211" s="221" t="s">
        <v>365</v>
      </c>
    </row>
    <row r="212" spans="1:65" s="2" customFormat="1" ht="16.5" customHeight="1">
      <c r="A212" s="32"/>
      <c r="B212" s="33"/>
      <c r="C212" s="209" t="s">
        <v>366</v>
      </c>
      <c r="D212" s="209" t="s">
        <v>138</v>
      </c>
      <c r="E212" s="210" t="s">
        <v>367</v>
      </c>
      <c r="F212" s="211" t="s">
        <v>368</v>
      </c>
      <c r="G212" s="212" t="s">
        <v>286</v>
      </c>
      <c r="H212" s="213">
        <v>1</v>
      </c>
      <c r="I212" s="214"/>
      <c r="J212" s="215">
        <f t="shared" si="25"/>
        <v>0</v>
      </c>
      <c r="K212" s="216"/>
      <c r="L212" s="37"/>
      <c r="M212" s="217" t="s">
        <v>1</v>
      </c>
      <c r="N212" s="218" t="s">
        <v>40</v>
      </c>
      <c r="O212" s="69"/>
      <c r="P212" s="219">
        <f t="shared" si="26"/>
        <v>0</v>
      </c>
      <c r="Q212" s="219">
        <v>1.1000000000000001E-3</v>
      </c>
      <c r="R212" s="219">
        <f t="shared" si="27"/>
        <v>1.1000000000000001E-3</v>
      </c>
      <c r="S212" s="219">
        <v>0</v>
      </c>
      <c r="T212" s="220">
        <f t="shared" si="28"/>
        <v>0</v>
      </c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221" t="s">
        <v>207</v>
      </c>
      <c r="AT212" s="221" t="s">
        <v>138</v>
      </c>
      <c r="AU212" s="221" t="s">
        <v>81</v>
      </c>
      <c r="AY212" s="15" t="s">
        <v>135</v>
      </c>
      <c r="BE212" s="222">
        <f t="shared" si="29"/>
        <v>0</v>
      </c>
      <c r="BF212" s="222">
        <f t="shared" si="30"/>
        <v>0</v>
      </c>
      <c r="BG212" s="222">
        <f t="shared" si="31"/>
        <v>0</v>
      </c>
      <c r="BH212" s="222">
        <f t="shared" si="32"/>
        <v>0</v>
      </c>
      <c r="BI212" s="222">
        <f t="shared" si="33"/>
        <v>0</v>
      </c>
      <c r="BJ212" s="15" t="s">
        <v>14</v>
      </c>
      <c r="BK212" s="222">
        <f t="shared" si="34"/>
        <v>0</v>
      </c>
      <c r="BL212" s="15" t="s">
        <v>207</v>
      </c>
      <c r="BM212" s="221" t="s">
        <v>369</v>
      </c>
    </row>
    <row r="213" spans="1:65" s="2" customFormat="1" ht="16.5" customHeight="1">
      <c r="A213" s="32"/>
      <c r="B213" s="33"/>
      <c r="C213" s="209" t="s">
        <v>370</v>
      </c>
      <c r="D213" s="209" t="s">
        <v>138</v>
      </c>
      <c r="E213" s="210" t="s">
        <v>371</v>
      </c>
      <c r="F213" s="211" t="s">
        <v>372</v>
      </c>
      <c r="G213" s="212" t="s">
        <v>187</v>
      </c>
      <c r="H213" s="213">
        <v>4</v>
      </c>
      <c r="I213" s="214"/>
      <c r="J213" s="215">
        <f t="shared" si="25"/>
        <v>0</v>
      </c>
      <c r="K213" s="216"/>
      <c r="L213" s="37"/>
      <c r="M213" s="217" t="s">
        <v>1</v>
      </c>
      <c r="N213" s="218" t="s">
        <v>40</v>
      </c>
      <c r="O213" s="69"/>
      <c r="P213" s="219">
        <f t="shared" si="26"/>
        <v>0</v>
      </c>
      <c r="Q213" s="219">
        <v>1.1000000000000001E-3</v>
      </c>
      <c r="R213" s="219">
        <f t="shared" si="27"/>
        <v>4.4000000000000003E-3</v>
      </c>
      <c r="S213" s="219">
        <v>0</v>
      </c>
      <c r="T213" s="220">
        <f t="shared" si="28"/>
        <v>0</v>
      </c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221" t="s">
        <v>207</v>
      </c>
      <c r="AT213" s="221" t="s">
        <v>138</v>
      </c>
      <c r="AU213" s="221" t="s">
        <v>81</v>
      </c>
      <c r="AY213" s="15" t="s">
        <v>135</v>
      </c>
      <c r="BE213" s="222">
        <f t="shared" si="29"/>
        <v>0</v>
      </c>
      <c r="BF213" s="222">
        <f t="shared" si="30"/>
        <v>0</v>
      </c>
      <c r="BG213" s="222">
        <f t="shared" si="31"/>
        <v>0</v>
      </c>
      <c r="BH213" s="222">
        <f t="shared" si="32"/>
        <v>0</v>
      </c>
      <c r="BI213" s="222">
        <f t="shared" si="33"/>
        <v>0</v>
      </c>
      <c r="BJ213" s="15" t="s">
        <v>14</v>
      </c>
      <c r="BK213" s="222">
        <f t="shared" si="34"/>
        <v>0</v>
      </c>
      <c r="BL213" s="15" t="s">
        <v>207</v>
      </c>
      <c r="BM213" s="221" t="s">
        <v>373</v>
      </c>
    </row>
    <row r="214" spans="1:65" s="2" customFormat="1" ht="16.5" customHeight="1">
      <c r="A214" s="32"/>
      <c r="B214" s="33"/>
      <c r="C214" s="209" t="s">
        <v>374</v>
      </c>
      <c r="D214" s="209" t="s">
        <v>138</v>
      </c>
      <c r="E214" s="210" t="s">
        <v>375</v>
      </c>
      <c r="F214" s="211" t="s">
        <v>376</v>
      </c>
      <c r="G214" s="212" t="s">
        <v>187</v>
      </c>
      <c r="H214" s="213">
        <v>1</v>
      </c>
      <c r="I214" s="214"/>
      <c r="J214" s="215">
        <f t="shared" si="25"/>
        <v>0</v>
      </c>
      <c r="K214" s="216"/>
      <c r="L214" s="37"/>
      <c r="M214" s="217" t="s">
        <v>1</v>
      </c>
      <c r="N214" s="218" t="s">
        <v>40</v>
      </c>
      <c r="O214" s="69"/>
      <c r="P214" s="219">
        <f t="shared" si="26"/>
        <v>0</v>
      </c>
      <c r="Q214" s="219">
        <v>1.1000000000000001E-3</v>
      </c>
      <c r="R214" s="219">
        <f t="shared" si="27"/>
        <v>1.1000000000000001E-3</v>
      </c>
      <c r="S214" s="219">
        <v>0</v>
      </c>
      <c r="T214" s="220">
        <f t="shared" si="28"/>
        <v>0</v>
      </c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R214" s="221" t="s">
        <v>207</v>
      </c>
      <c r="AT214" s="221" t="s">
        <v>138</v>
      </c>
      <c r="AU214" s="221" t="s">
        <v>81</v>
      </c>
      <c r="AY214" s="15" t="s">
        <v>135</v>
      </c>
      <c r="BE214" s="222">
        <f t="shared" si="29"/>
        <v>0</v>
      </c>
      <c r="BF214" s="222">
        <f t="shared" si="30"/>
        <v>0</v>
      </c>
      <c r="BG214" s="222">
        <f t="shared" si="31"/>
        <v>0</v>
      </c>
      <c r="BH214" s="222">
        <f t="shared" si="32"/>
        <v>0</v>
      </c>
      <c r="BI214" s="222">
        <f t="shared" si="33"/>
        <v>0</v>
      </c>
      <c r="BJ214" s="15" t="s">
        <v>14</v>
      </c>
      <c r="BK214" s="222">
        <f t="shared" si="34"/>
        <v>0</v>
      </c>
      <c r="BL214" s="15" t="s">
        <v>207</v>
      </c>
      <c r="BM214" s="221" t="s">
        <v>377</v>
      </c>
    </row>
    <row r="215" spans="1:65" s="2" customFormat="1" ht="16.5" customHeight="1">
      <c r="A215" s="32"/>
      <c r="B215" s="33"/>
      <c r="C215" s="209" t="s">
        <v>378</v>
      </c>
      <c r="D215" s="209" t="s">
        <v>138</v>
      </c>
      <c r="E215" s="210" t="s">
        <v>379</v>
      </c>
      <c r="F215" s="211" t="s">
        <v>380</v>
      </c>
      <c r="G215" s="212" t="s">
        <v>187</v>
      </c>
      <c r="H215" s="213">
        <v>1</v>
      </c>
      <c r="I215" s="214"/>
      <c r="J215" s="215">
        <f t="shared" si="25"/>
        <v>0</v>
      </c>
      <c r="K215" s="216"/>
      <c r="L215" s="37"/>
      <c r="M215" s="217" t="s">
        <v>1</v>
      </c>
      <c r="N215" s="218" t="s">
        <v>40</v>
      </c>
      <c r="O215" s="69"/>
      <c r="P215" s="219">
        <f t="shared" si="26"/>
        <v>0</v>
      </c>
      <c r="Q215" s="219">
        <v>1.1000000000000001E-3</v>
      </c>
      <c r="R215" s="219">
        <f t="shared" si="27"/>
        <v>1.1000000000000001E-3</v>
      </c>
      <c r="S215" s="219">
        <v>0</v>
      </c>
      <c r="T215" s="220">
        <f t="shared" si="28"/>
        <v>0</v>
      </c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R215" s="221" t="s">
        <v>207</v>
      </c>
      <c r="AT215" s="221" t="s">
        <v>138</v>
      </c>
      <c r="AU215" s="221" t="s">
        <v>81</v>
      </c>
      <c r="AY215" s="15" t="s">
        <v>135</v>
      </c>
      <c r="BE215" s="222">
        <f t="shared" si="29"/>
        <v>0</v>
      </c>
      <c r="BF215" s="222">
        <f t="shared" si="30"/>
        <v>0</v>
      </c>
      <c r="BG215" s="222">
        <f t="shared" si="31"/>
        <v>0</v>
      </c>
      <c r="BH215" s="222">
        <f t="shared" si="32"/>
        <v>0</v>
      </c>
      <c r="BI215" s="222">
        <f t="shared" si="33"/>
        <v>0</v>
      </c>
      <c r="BJ215" s="15" t="s">
        <v>14</v>
      </c>
      <c r="BK215" s="222">
        <f t="shared" si="34"/>
        <v>0</v>
      </c>
      <c r="BL215" s="15" t="s">
        <v>207</v>
      </c>
      <c r="BM215" s="221" t="s">
        <v>381</v>
      </c>
    </row>
    <row r="216" spans="1:65" s="2" customFormat="1" ht="16.5" customHeight="1">
      <c r="A216" s="32"/>
      <c r="B216" s="33"/>
      <c r="C216" s="209" t="s">
        <v>382</v>
      </c>
      <c r="D216" s="209" t="s">
        <v>138</v>
      </c>
      <c r="E216" s="210" t="s">
        <v>383</v>
      </c>
      <c r="F216" s="211" t="s">
        <v>384</v>
      </c>
      <c r="G216" s="212" t="s">
        <v>187</v>
      </c>
      <c r="H216" s="213">
        <v>1</v>
      </c>
      <c r="I216" s="214"/>
      <c r="J216" s="215">
        <f t="shared" si="25"/>
        <v>0</v>
      </c>
      <c r="K216" s="216"/>
      <c r="L216" s="37"/>
      <c r="M216" s="217" t="s">
        <v>1</v>
      </c>
      <c r="N216" s="218" t="s">
        <v>40</v>
      </c>
      <c r="O216" s="69"/>
      <c r="P216" s="219">
        <f t="shared" si="26"/>
        <v>0</v>
      </c>
      <c r="Q216" s="219">
        <v>1.1000000000000001E-3</v>
      </c>
      <c r="R216" s="219">
        <f t="shared" si="27"/>
        <v>1.1000000000000001E-3</v>
      </c>
      <c r="S216" s="219">
        <v>0</v>
      </c>
      <c r="T216" s="220">
        <f t="shared" si="28"/>
        <v>0</v>
      </c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R216" s="221" t="s">
        <v>207</v>
      </c>
      <c r="AT216" s="221" t="s">
        <v>138</v>
      </c>
      <c r="AU216" s="221" t="s">
        <v>81</v>
      </c>
      <c r="AY216" s="15" t="s">
        <v>135</v>
      </c>
      <c r="BE216" s="222">
        <f t="shared" si="29"/>
        <v>0</v>
      </c>
      <c r="BF216" s="222">
        <f t="shared" si="30"/>
        <v>0</v>
      </c>
      <c r="BG216" s="222">
        <f t="shared" si="31"/>
        <v>0</v>
      </c>
      <c r="BH216" s="222">
        <f t="shared" si="32"/>
        <v>0</v>
      </c>
      <c r="BI216" s="222">
        <f t="shared" si="33"/>
        <v>0</v>
      </c>
      <c r="BJ216" s="15" t="s">
        <v>14</v>
      </c>
      <c r="BK216" s="222">
        <f t="shared" si="34"/>
        <v>0</v>
      </c>
      <c r="BL216" s="15" t="s">
        <v>207</v>
      </c>
      <c r="BM216" s="221" t="s">
        <v>385</v>
      </c>
    </row>
    <row r="217" spans="1:65" s="2" customFormat="1" ht="16.5" customHeight="1">
      <c r="A217" s="32"/>
      <c r="B217" s="33"/>
      <c r="C217" s="209" t="s">
        <v>386</v>
      </c>
      <c r="D217" s="209" t="s">
        <v>138</v>
      </c>
      <c r="E217" s="210" t="s">
        <v>387</v>
      </c>
      <c r="F217" s="211" t="s">
        <v>388</v>
      </c>
      <c r="G217" s="212" t="s">
        <v>286</v>
      </c>
      <c r="H217" s="213">
        <v>1</v>
      </c>
      <c r="I217" s="214"/>
      <c r="J217" s="215">
        <f t="shared" si="25"/>
        <v>0</v>
      </c>
      <c r="K217" s="216"/>
      <c r="L217" s="37"/>
      <c r="M217" s="217" t="s">
        <v>1</v>
      </c>
      <c r="N217" s="218" t="s">
        <v>40</v>
      </c>
      <c r="O217" s="69"/>
      <c r="P217" s="219">
        <f t="shared" si="26"/>
        <v>0</v>
      </c>
      <c r="Q217" s="219">
        <v>0</v>
      </c>
      <c r="R217" s="219">
        <f t="shared" si="27"/>
        <v>0</v>
      </c>
      <c r="S217" s="219">
        <v>3.4700000000000002E-2</v>
      </c>
      <c r="T217" s="220">
        <f t="shared" si="28"/>
        <v>3.4700000000000002E-2</v>
      </c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R217" s="221" t="s">
        <v>207</v>
      </c>
      <c r="AT217" s="221" t="s">
        <v>138</v>
      </c>
      <c r="AU217" s="221" t="s">
        <v>81</v>
      </c>
      <c r="AY217" s="15" t="s">
        <v>135</v>
      </c>
      <c r="BE217" s="222">
        <f t="shared" si="29"/>
        <v>0</v>
      </c>
      <c r="BF217" s="222">
        <f t="shared" si="30"/>
        <v>0</v>
      </c>
      <c r="BG217" s="222">
        <f t="shared" si="31"/>
        <v>0</v>
      </c>
      <c r="BH217" s="222">
        <f t="shared" si="32"/>
        <v>0</v>
      </c>
      <c r="BI217" s="222">
        <f t="shared" si="33"/>
        <v>0</v>
      </c>
      <c r="BJ217" s="15" t="s">
        <v>14</v>
      </c>
      <c r="BK217" s="222">
        <f t="shared" si="34"/>
        <v>0</v>
      </c>
      <c r="BL217" s="15" t="s">
        <v>207</v>
      </c>
      <c r="BM217" s="221" t="s">
        <v>389</v>
      </c>
    </row>
    <row r="218" spans="1:65" s="2" customFormat="1" ht="16.5" customHeight="1">
      <c r="A218" s="32"/>
      <c r="B218" s="33"/>
      <c r="C218" s="209" t="s">
        <v>390</v>
      </c>
      <c r="D218" s="209" t="s">
        <v>138</v>
      </c>
      <c r="E218" s="210" t="s">
        <v>391</v>
      </c>
      <c r="F218" s="211" t="s">
        <v>392</v>
      </c>
      <c r="G218" s="212" t="s">
        <v>286</v>
      </c>
      <c r="H218" s="213">
        <v>2</v>
      </c>
      <c r="I218" s="214"/>
      <c r="J218" s="215">
        <f t="shared" si="25"/>
        <v>0</v>
      </c>
      <c r="K218" s="216"/>
      <c r="L218" s="37"/>
      <c r="M218" s="217" t="s">
        <v>1</v>
      </c>
      <c r="N218" s="218" t="s">
        <v>40</v>
      </c>
      <c r="O218" s="69"/>
      <c r="P218" s="219">
        <f t="shared" si="26"/>
        <v>0</v>
      </c>
      <c r="Q218" s="219">
        <v>0</v>
      </c>
      <c r="R218" s="219">
        <f t="shared" si="27"/>
        <v>0</v>
      </c>
      <c r="S218" s="219">
        <v>1.56E-3</v>
      </c>
      <c r="T218" s="220">
        <f t="shared" si="28"/>
        <v>3.1199999999999999E-3</v>
      </c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R218" s="221" t="s">
        <v>207</v>
      </c>
      <c r="AT218" s="221" t="s">
        <v>138</v>
      </c>
      <c r="AU218" s="221" t="s">
        <v>81</v>
      </c>
      <c r="AY218" s="15" t="s">
        <v>135</v>
      </c>
      <c r="BE218" s="222">
        <f t="shared" si="29"/>
        <v>0</v>
      </c>
      <c r="BF218" s="222">
        <f t="shared" si="30"/>
        <v>0</v>
      </c>
      <c r="BG218" s="222">
        <f t="shared" si="31"/>
        <v>0</v>
      </c>
      <c r="BH218" s="222">
        <f t="shared" si="32"/>
        <v>0</v>
      </c>
      <c r="BI218" s="222">
        <f t="shared" si="33"/>
        <v>0</v>
      </c>
      <c r="BJ218" s="15" t="s">
        <v>14</v>
      </c>
      <c r="BK218" s="222">
        <f t="shared" si="34"/>
        <v>0</v>
      </c>
      <c r="BL218" s="15" t="s">
        <v>207</v>
      </c>
      <c r="BM218" s="221" t="s">
        <v>393</v>
      </c>
    </row>
    <row r="219" spans="1:65" s="2" customFormat="1" ht="16.5" customHeight="1">
      <c r="A219" s="32"/>
      <c r="B219" s="33"/>
      <c r="C219" s="209" t="s">
        <v>394</v>
      </c>
      <c r="D219" s="209" t="s">
        <v>138</v>
      </c>
      <c r="E219" s="210" t="s">
        <v>395</v>
      </c>
      <c r="F219" s="211" t="s">
        <v>396</v>
      </c>
      <c r="G219" s="212" t="s">
        <v>286</v>
      </c>
      <c r="H219" s="213">
        <v>1</v>
      </c>
      <c r="I219" s="214"/>
      <c r="J219" s="215">
        <f t="shared" si="25"/>
        <v>0</v>
      </c>
      <c r="K219" s="216"/>
      <c r="L219" s="37"/>
      <c r="M219" s="217" t="s">
        <v>1</v>
      </c>
      <c r="N219" s="218" t="s">
        <v>40</v>
      </c>
      <c r="O219" s="69"/>
      <c r="P219" s="219">
        <f t="shared" si="26"/>
        <v>0</v>
      </c>
      <c r="Q219" s="219">
        <v>1.8400000000000001E-3</v>
      </c>
      <c r="R219" s="219">
        <f t="shared" si="27"/>
        <v>1.8400000000000001E-3</v>
      </c>
      <c r="S219" s="219">
        <v>0</v>
      </c>
      <c r="T219" s="220">
        <f t="shared" si="28"/>
        <v>0</v>
      </c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R219" s="221" t="s">
        <v>207</v>
      </c>
      <c r="AT219" s="221" t="s">
        <v>138</v>
      </c>
      <c r="AU219" s="221" t="s">
        <v>81</v>
      </c>
      <c r="AY219" s="15" t="s">
        <v>135</v>
      </c>
      <c r="BE219" s="222">
        <f t="shared" si="29"/>
        <v>0</v>
      </c>
      <c r="BF219" s="222">
        <f t="shared" si="30"/>
        <v>0</v>
      </c>
      <c r="BG219" s="222">
        <f t="shared" si="31"/>
        <v>0</v>
      </c>
      <c r="BH219" s="222">
        <f t="shared" si="32"/>
        <v>0</v>
      </c>
      <c r="BI219" s="222">
        <f t="shared" si="33"/>
        <v>0</v>
      </c>
      <c r="BJ219" s="15" t="s">
        <v>14</v>
      </c>
      <c r="BK219" s="222">
        <f t="shared" si="34"/>
        <v>0</v>
      </c>
      <c r="BL219" s="15" t="s">
        <v>207</v>
      </c>
      <c r="BM219" s="221" t="s">
        <v>397</v>
      </c>
    </row>
    <row r="220" spans="1:65" s="2" customFormat="1" ht="16.5" customHeight="1">
      <c r="A220" s="32"/>
      <c r="B220" s="33"/>
      <c r="C220" s="209" t="s">
        <v>398</v>
      </c>
      <c r="D220" s="209" t="s">
        <v>138</v>
      </c>
      <c r="E220" s="210" t="s">
        <v>399</v>
      </c>
      <c r="F220" s="211" t="s">
        <v>400</v>
      </c>
      <c r="G220" s="212" t="s">
        <v>187</v>
      </c>
      <c r="H220" s="213">
        <v>1</v>
      </c>
      <c r="I220" s="214"/>
      <c r="J220" s="215">
        <f t="shared" si="25"/>
        <v>0</v>
      </c>
      <c r="K220" s="216"/>
      <c r="L220" s="37"/>
      <c r="M220" s="217" t="s">
        <v>1</v>
      </c>
      <c r="N220" s="218" t="s">
        <v>40</v>
      </c>
      <c r="O220" s="69"/>
      <c r="P220" s="219">
        <f t="shared" si="26"/>
        <v>0</v>
      </c>
      <c r="Q220" s="219">
        <v>1.3999999999999999E-4</v>
      </c>
      <c r="R220" s="219">
        <f t="shared" si="27"/>
        <v>1.3999999999999999E-4</v>
      </c>
      <c r="S220" s="219">
        <v>0</v>
      </c>
      <c r="T220" s="220">
        <f t="shared" si="28"/>
        <v>0</v>
      </c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R220" s="221" t="s">
        <v>207</v>
      </c>
      <c r="AT220" s="221" t="s">
        <v>138</v>
      </c>
      <c r="AU220" s="221" t="s">
        <v>81</v>
      </c>
      <c r="AY220" s="15" t="s">
        <v>135</v>
      </c>
      <c r="BE220" s="222">
        <f t="shared" si="29"/>
        <v>0</v>
      </c>
      <c r="BF220" s="222">
        <f t="shared" si="30"/>
        <v>0</v>
      </c>
      <c r="BG220" s="222">
        <f t="shared" si="31"/>
        <v>0</v>
      </c>
      <c r="BH220" s="222">
        <f t="shared" si="32"/>
        <v>0</v>
      </c>
      <c r="BI220" s="222">
        <f t="shared" si="33"/>
        <v>0</v>
      </c>
      <c r="BJ220" s="15" t="s">
        <v>14</v>
      </c>
      <c r="BK220" s="222">
        <f t="shared" si="34"/>
        <v>0</v>
      </c>
      <c r="BL220" s="15" t="s">
        <v>207</v>
      </c>
      <c r="BM220" s="221" t="s">
        <v>401</v>
      </c>
    </row>
    <row r="221" spans="1:65" s="2" customFormat="1" ht="16.5" customHeight="1">
      <c r="A221" s="32"/>
      <c r="B221" s="33"/>
      <c r="C221" s="209" t="s">
        <v>402</v>
      </c>
      <c r="D221" s="209" t="s">
        <v>138</v>
      </c>
      <c r="E221" s="210" t="s">
        <v>403</v>
      </c>
      <c r="F221" s="211" t="s">
        <v>404</v>
      </c>
      <c r="G221" s="212" t="s">
        <v>187</v>
      </c>
      <c r="H221" s="213">
        <v>1</v>
      </c>
      <c r="I221" s="214"/>
      <c r="J221" s="215">
        <f t="shared" si="25"/>
        <v>0</v>
      </c>
      <c r="K221" s="216"/>
      <c r="L221" s="37"/>
      <c r="M221" s="217" t="s">
        <v>1</v>
      </c>
      <c r="N221" s="218" t="s">
        <v>40</v>
      </c>
      <c r="O221" s="69"/>
      <c r="P221" s="219">
        <f t="shared" si="26"/>
        <v>0</v>
      </c>
      <c r="Q221" s="219">
        <v>2.3000000000000001E-4</v>
      </c>
      <c r="R221" s="219">
        <f t="shared" si="27"/>
        <v>2.3000000000000001E-4</v>
      </c>
      <c r="S221" s="219">
        <v>0</v>
      </c>
      <c r="T221" s="220">
        <f t="shared" si="28"/>
        <v>0</v>
      </c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R221" s="221" t="s">
        <v>207</v>
      </c>
      <c r="AT221" s="221" t="s">
        <v>138</v>
      </c>
      <c r="AU221" s="221" t="s">
        <v>81</v>
      </c>
      <c r="AY221" s="15" t="s">
        <v>135</v>
      </c>
      <c r="BE221" s="222">
        <f t="shared" si="29"/>
        <v>0</v>
      </c>
      <c r="BF221" s="222">
        <f t="shared" si="30"/>
        <v>0</v>
      </c>
      <c r="BG221" s="222">
        <f t="shared" si="31"/>
        <v>0</v>
      </c>
      <c r="BH221" s="222">
        <f t="shared" si="32"/>
        <v>0</v>
      </c>
      <c r="BI221" s="222">
        <f t="shared" si="33"/>
        <v>0</v>
      </c>
      <c r="BJ221" s="15" t="s">
        <v>14</v>
      </c>
      <c r="BK221" s="222">
        <f t="shared" si="34"/>
        <v>0</v>
      </c>
      <c r="BL221" s="15" t="s">
        <v>207</v>
      </c>
      <c r="BM221" s="221" t="s">
        <v>405</v>
      </c>
    </row>
    <row r="222" spans="1:65" s="2" customFormat="1" ht="16.5" customHeight="1">
      <c r="A222" s="32"/>
      <c r="B222" s="33"/>
      <c r="C222" s="209" t="s">
        <v>406</v>
      </c>
      <c r="D222" s="209" t="s">
        <v>138</v>
      </c>
      <c r="E222" s="210" t="s">
        <v>407</v>
      </c>
      <c r="F222" s="211" t="s">
        <v>408</v>
      </c>
      <c r="G222" s="212" t="s">
        <v>187</v>
      </c>
      <c r="H222" s="213">
        <v>1</v>
      </c>
      <c r="I222" s="214"/>
      <c r="J222" s="215">
        <f t="shared" si="25"/>
        <v>0</v>
      </c>
      <c r="K222" s="216"/>
      <c r="L222" s="37"/>
      <c r="M222" s="217" t="s">
        <v>1</v>
      </c>
      <c r="N222" s="218" t="s">
        <v>40</v>
      </c>
      <c r="O222" s="69"/>
      <c r="P222" s="219">
        <f t="shared" si="26"/>
        <v>0</v>
      </c>
      <c r="Q222" s="219">
        <v>0</v>
      </c>
      <c r="R222" s="219">
        <f t="shared" si="27"/>
        <v>0</v>
      </c>
      <c r="S222" s="219">
        <v>1.24E-3</v>
      </c>
      <c r="T222" s="220">
        <f t="shared" si="28"/>
        <v>1.24E-3</v>
      </c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R222" s="221" t="s">
        <v>207</v>
      </c>
      <c r="AT222" s="221" t="s">
        <v>138</v>
      </c>
      <c r="AU222" s="221" t="s">
        <v>81</v>
      </c>
      <c r="AY222" s="15" t="s">
        <v>135</v>
      </c>
      <c r="BE222" s="222">
        <f t="shared" si="29"/>
        <v>0</v>
      </c>
      <c r="BF222" s="222">
        <f t="shared" si="30"/>
        <v>0</v>
      </c>
      <c r="BG222" s="222">
        <f t="shared" si="31"/>
        <v>0</v>
      </c>
      <c r="BH222" s="222">
        <f t="shared" si="32"/>
        <v>0</v>
      </c>
      <c r="BI222" s="222">
        <f t="shared" si="33"/>
        <v>0</v>
      </c>
      <c r="BJ222" s="15" t="s">
        <v>14</v>
      </c>
      <c r="BK222" s="222">
        <f t="shared" si="34"/>
        <v>0</v>
      </c>
      <c r="BL222" s="15" t="s">
        <v>207</v>
      </c>
      <c r="BM222" s="221" t="s">
        <v>409</v>
      </c>
    </row>
    <row r="223" spans="1:65" s="2" customFormat="1" ht="16.5" customHeight="1">
      <c r="A223" s="32"/>
      <c r="B223" s="33"/>
      <c r="C223" s="209" t="s">
        <v>410</v>
      </c>
      <c r="D223" s="209" t="s">
        <v>138</v>
      </c>
      <c r="E223" s="210" t="s">
        <v>411</v>
      </c>
      <c r="F223" s="211" t="s">
        <v>412</v>
      </c>
      <c r="G223" s="212" t="s">
        <v>187</v>
      </c>
      <c r="H223" s="213">
        <v>1</v>
      </c>
      <c r="I223" s="214"/>
      <c r="J223" s="215">
        <f t="shared" si="25"/>
        <v>0</v>
      </c>
      <c r="K223" s="216"/>
      <c r="L223" s="37"/>
      <c r="M223" s="217" t="s">
        <v>1</v>
      </c>
      <c r="N223" s="218" t="s">
        <v>40</v>
      </c>
      <c r="O223" s="69"/>
      <c r="P223" s="219">
        <f t="shared" si="26"/>
        <v>0</v>
      </c>
      <c r="Q223" s="219">
        <v>0</v>
      </c>
      <c r="R223" s="219">
        <f t="shared" si="27"/>
        <v>0</v>
      </c>
      <c r="S223" s="219">
        <v>1.24E-3</v>
      </c>
      <c r="T223" s="220">
        <f t="shared" si="28"/>
        <v>1.24E-3</v>
      </c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R223" s="221" t="s">
        <v>207</v>
      </c>
      <c r="AT223" s="221" t="s">
        <v>138</v>
      </c>
      <c r="AU223" s="221" t="s">
        <v>81</v>
      </c>
      <c r="AY223" s="15" t="s">
        <v>135</v>
      </c>
      <c r="BE223" s="222">
        <f t="shared" si="29"/>
        <v>0</v>
      </c>
      <c r="BF223" s="222">
        <f t="shared" si="30"/>
        <v>0</v>
      </c>
      <c r="BG223" s="222">
        <f t="shared" si="31"/>
        <v>0</v>
      </c>
      <c r="BH223" s="222">
        <f t="shared" si="32"/>
        <v>0</v>
      </c>
      <c r="BI223" s="222">
        <f t="shared" si="33"/>
        <v>0</v>
      </c>
      <c r="BJ223" s="15" t="s">
        <v>14</v>
      </c>
      <c r="BK223" s="222">
        <f t="shared" si="34"/>
        <v>0</v>
      </c>
      <c r="BL223" s="15" t="s">
        <v>207</v>
      </c>
      <c r="BM223" s="221" t="s">
        <v>413</v>
      </c>
    </row>
    <row r="224" spans="1:65" s="2" customFormat="1" ht="16.5" customHeight="1">
      <c r="A224" s="32"/>
      <c r="B224" s="33"/>
      <c r="C224" s="209" t="s">
        <v>414</v>
      </c>
      <c r="D224" s="209" t="s">
        <v>138</v>
      </c>
      <c r="E224" s="210" t="s">
        <v>415</v>
      </c>
      <c r="F224" s="211" t="s">
        <v>416</v>
      </c>
      <c r="G224" s="212" t="s">
        <v>187</v>
      </c>
      <c r="H224" s="213">
        <v>1</v>
      </c>
      <c r="I224" s="214"/>
      <c r="J224" s="215">
        <f t="shared" si="25"/>
        <v>0</v>
      </c>
      <c r="K224" s="216"/>
      <c r="L224" s="37"/>
      <c r="M224" s="217" t="s">
        <v>1</v>
      </c>
      <c r="N224" s="218" t="s">
        <v>40</v>
      </c>
      <c r="O224" s="69"/>
      <c r="P224" s="219">
        <f t="shared" si="26"/>
        <v>0</v>
      </c>
      <c r="Q224" s="219">
        <v>0</v>
      </c>
      <c r="R224" s="219">
        <f t="shared" si="27"/>
        <v>0</v>
      </c>
      <c r="S224" s="219">
        <v>1.24E-3</v>
      </c>
      <c r="T224" s="220">
        <f t="shared" si="28"/>
        <v>1.24E-3</v>
      </c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R224" s="221" t="s">
        <v>207</v>
      </c>
      <c r="AT224" s="221" t="s">
        <v>138</v>
      </c>
      <c r="AU224" s="221" t="s">
        <v>81</v>
      </c>
      <c r="AY224" s="15" t="s">
        <v>135</v>
      </c>
      <c r="BE224" s="222">
        <f t="shared" si="29"/>
        <v>0</v>
      </c>
      <c r="BF224" s="222">
        <f t="shared" si="30"/>
        <v>0</v>
      </c>
      <c r="BG224" s="222">
        <f t="shared" si="31"/>
        <v>0</v>
      </c>
      <c r="BH224" s="222">
        <f t="shared" si="32"/>
        <v>0</v>
      </c>
      <c r="BI224" s="222">
        <f t="shared" si="33"/>
        <v>0</v>
      </c>
      <c r="BJ224" s="15" t="s">
        <v>14</v>
      </c>
      <c r="BK224" s="222">
        <f t="shared" si="34"/>
        <v>0</v>
      </c>
      <c r="BL224" s="15" t="s">
        <v>207</v>
      </c>
      <c r="BM224" s="221" t="s">
        <v>417</v>
      </c>
    </row>
    <row r="225" spans="1:65" s="2" customFormat="1" ht="16.5" customHeight="1">
      <c r="A225" s="32"/>
      <c r="B225" s="33"/>
      <c r="C225" s="209" t="s">
        <v>418</v>
      </c>
      <c r="D225" s="209" t="s">
        <v>138</v>
      </c>
      <c r="E225" s="210" t="s">
        <v>419</v>
      </c>
      <c r="F225" s="211" t="s">
        <v>420</v>
      </c>
      <c r="G225" s="212" t="s">
        <v>187</v>
      </c>
      <c r="H225" s="213">
        <v>1</v>
      </c>
      <c r="I225" s="214"/>
      <c r="J225" s="215">
        <f t="shared" si="25"/>
        <v>0</v>
      </c>
      <c r="K225" s="216"/>
      <c r="L225" s="37"/>
      <c r="M225" s="217" t="s">
        <v>1</v>
      </c>
      <c r="N225" s="218" t="s">
        <v>40</v>
      </c>
      <c r="O225" s="69"/>
      <c r="P225" s="219">
        <f t="shared" si="26"/>
        <v>0</v>
      </c>
      <c r="Q225" s="219">
        <v>0</v>
      </c>
      <c r="R225" s="219">
        <f t="shared" si="27"/>
        <v>0</v>
      </c>
      <c r="S225" s="219">
        <v>1.24E-3</v>
      </c>
      <c r="T225" s="220">
        <f t="shared" si="28"/>
        <v>1.24E-3</v>
      </c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R225" s="221" t="s">
        <v>207</v>
      </c>
      <c r="AT225" s="221" t="s">
        <v>138</v>
      </c>
      <c r="AU225" s="221" t="s">
        <v>81</v>
      </c>
      <c r="AY225" s="15" t="s">
        <v>135</v>
      </c>
      <c r="BE225" s="222">
        <f t="shared" si="29"/>
        <v>0</v>
      </c>
      <c r="BF225" s="222">
        <f t="shared" si="30"/>
        <v>0</v>
      </c>
      <c r="BG225" s="222">
        <f t="shared" si="31"/>
        <v>0</v>
      </c>
      <c r="BH225" s="222">
        <f t="shared" si="32"/>
        <v>0</v>
      </c>
      <c r="BI225" s="222">
        <f t="shared" si="33"/>
        <v>0</v>
      </c>
      <c r="BJ225" s="15" t="s">
        <v>14</v>
      </c>
      <c r="BK225" s="222">
        <f t="shared" si="34"/>
        <v>0</v>
      </c>
      <c r="BL225" s="15" t="s">
        <v>207</v>
      </c>
      <c r="BM225" s="221" t="s">
        <v>421</v>
      </c>
    </row>
    <row r="226" spans="1:65" s="2" customFormat="1" ht="21.75" customHeight="1">
      <c r="A226" s="32"/>
      <c r="B226" s="33"/>
      <c r="C226" s="209" t="s">
        <v>422</v>
      </c>
      <c r="D226" s="209" t="s">
        <v>138</v>
      </c>
      <c r="E226" s="210" t="s">
        <v>423</v>
      </c>
      <c r="F226" s="211" t="s">
        <v>424</v>
      </c>
      <c r="G226" s="212" t="s">
        <v>270</v>
      </c>
      <c r="H226" s="246"/>
      <c r="I226" s="214"/>
      <c r="J226" s="215">
        <f t="shared" si="25"/>
        <v>0</v>
      </c>
      <c r="K226" s="216"/>
      <c r="L226" s="37"/>
      <c r="M226" s="217" t="s">
        <v>1</v>
      </c>
      <c r="N226" s="218" t="s">
        <v>40</v>
      </c>
      <c r="O226" s="69"/>
      <c r="P226" s="219">
        <f t="shared" si="26"/>
        <v>0</v>
      </c>
      <c r="Q226" s="219">
        <v>0</v>
      </c>
      <c r="R226" s="219">
        <f t="shared" si="27"/>
        <v>0</v>
      </c>
      <c r="S226" s="219">
        <v>0</v>
      </c>
      <c r="T226" s="220">
        <f t="shared" si="28"/>
        <v>0</v>
      </c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R226" s="221" t="s">
        <v>207</v>
      </c>
      <c r="AT226" s="221" t="s">
        <v>138</v>
      </c>
      <c r="AU226" s="221" t="s">
        <v>81</v>
      </c>
      <c r="AY226" s="15" t="s">
        <v>135</v>
      </c>
      <c r="BE226" s="222">
        <f t="shared" si="29"/>
        <v>0</v>
      </c>
      <c r="BF226" s="222">
        <f t="shared" si="30"/>
        <v>0</v>
      </c>
      <c r="BG226" s="222">
        <f t="shared" si="31"/>
        <v>0</v>
      </c>
      <c r="BH226" s="222">
        <f t="shared" si="32"/>
        <v>0</v>
      </c>
      <c r="BI226" s="222">
        <f t="shared" si="33"/>
        <v>0</v>
      </c>
      <c r="BJ226" s="15" t="s">
        <v>14</v>
      </c>
      <c r="BK226" s="222">
        <f t="shared" si="34"/>
        <v>0</v>
      </c>
      <c r="BL226" s="15" t="s">
        <v>207</v>
      </c>
      <c r="BM226" s="221" t="s">
        <v>425</v>
      </c>
    </row>
    <row r="227" spans="1:65" s="12" customFormat="1" ht="22.9" customHeight="1">
      <c r="B227" s="193"/>
      <c r="C227" s="194"/>
      <c r="D227" s="195" t="s">
        <v>74</v>
      </c>
      <c r="E227" s="207" t="s">
        <v>426</v>
      </c>
      <c r="F227" s="207" t="s">
        <v>427</v>
      </c>
      <c r="G227" s="194"/>
      <c r="H227" s="194"/>
      <c r="I227" s="197"/>
      <c r="J227" s="208">
        <f>BK227</f>
        <v>0</v>
      </c>
      <c r="K227" s="194"/>
      <c r="L227" s="199"/>
      <c r="M227" s="200"/>
      <c r="N227" s="201"/>
      <c r="O227" s="201"/>
      <c r="P227" s="202">
        <f>SUM(P228:P230)</f>
        <v>0</v>
      </c>
      <c r="Q227" s="201"/>
      <c r="R227" s="202">
        <f>SUM(R228:R230)</f>
        <v>1.6800000000000002E-2</v>
      </c>
      <c r="S227" s="201"/>
      <c r="T227" s="203">
        <f>SUM(T228:T230)</f>
        <v>0</v>
      </c>
      <c r="AR227" s="204" t="s">
        <v>81</v>
      </c>
      <c r="AT227" s="205" t="s">
        <v>74</v>
      </c>
      <c r="AU227" s="205" t="s">
        <v>14</v>
      </c>
      <c r="AY227" s="204" t="s">
        <v>135</v>
      </c>
      <c r="BK227" s="206">
        <f>SUM(BK228:BK230)</f>
        <v>0</v>
      </c>
    </row>
    <row r="228" spans="1:65" s="2" customFormat="1" ht="21.75" customHeight="1">
      <c r="A228" s="32"/>
      <c r="B228" s="33"/>
      <c r="C228" s="209" t="s">
        <v>428</v>
      </c>
      <c r="D228" s="209" t="s">
        <v>138</v>
      </c>
      <c r="E228" s="210" t="s">
        <v>429</v>
      </c>
      <c r="F228" s="211" t="s">
        <v>430</v>
      </c>
      <c r="G228" s="212" t="s">
        <v>286</v>
      </c>
      <c r="H228" s="213">
        <v>1</v>
      </c>
      <c r="I228" s="214"/>
      <c r="J228" s="215">
        <f>ROUND(I228*H228,2)</f>
        <v>0</v>
      </c>
      <c r="K228" s="216"/>
      <c r="L228" s="37"/>
      <c r="M228" s="217" t="s">
        <v>1</v>
      </c>
      <c r="N228" s="218" t="s">
        <v>40</v>
      </c>
      <c r="O228" s="69"/>
      <c r="P228" s="219">
        <f>O228*H228</f>
        <v>0</v>
      </c>
      <c r="Q228" s="219">
        <v>1.6650000000000002E-2</v>
      </c>
      <c r="R228" s="219">
        <f>Q228*H228</f>
        <v>1.6650000000000002E-2</v>
      </c>
      <c r="S228" s="219">
        <v>0</v>
      </c>
      <c r="T228" s="220">
        <f>S228*H228</f>
        <v>0</v>
      </c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R228" s="221" t="s">
        <v>207</v>
      </c>
      <c r="AT228" s="221" t="s">
        <v>138</v>
      </c>
      <c r="AU228" s="221" t="s">
        <v>81</v>
      </c>
      <c r="AY228" s="15" t="s">
        <v>135</v>
      </c>
      <c r="BE228" s="222">
        <f>IF(N228="základní",J228,0)</f>
        <v>0</v>
      </c>
      <c r="BF228" s="222">
        <f>IF(N228="snížená",J228,0)</f>
        <v>0</v>
      </c>
      <c r="BG228" s="222">
        <f>IF(N228="zákl. přenesená",J228,0)</f>
        <v>0</v>
      </c>
      <c r="BH228" s="222">
        <f>IF(N228="sníž. přenesená",J228,0)</f>
        <v>0</v>
      </c>
      <c r="BI228" s="222">
        <f>IF(N228="nulová",J228,0)</f>
        <v>0</v>
      </c>
      <c r="BJ228" s="15" t="s">
        <v>14</v>
      </c>
      <c r="BK228" s="222">
        <f>ROUND(I228*H228,2)</f>
        <v>0</v>
      </c>
      <c r="BL228" s="15" t="s">
        <v>207</v>
      </c>
      <c r="BM228" s="221" t="s">
        <v>431</v>
      </c>
    </row>
    <row r="229" spans="1:65" s="2" customFormat="1" ht="16.5" customHeight="1">
      <c r="A229" s="32"/>
      <c r="B229" s="33"/>
      <c r="C229" s="209" t="s">
        <v>432</v>
      </c>
      <c r="D229" s="209" t="s">
        <v>138</v>
      </c>
      <c r="E229" s="210" t="s">
        <v>433</v>
      </c>
      <c r="F229" s="211" t="s">
        <v>434</v>
      </c>
      <c r="G229" s="212" t="s">
        <v>286</v>
      </c>
      <c r="H229" s="213">
        <v>1</v>
      </c>
      <c r="I229" s="214"/>
      <c r="J229" s="215">
        <f>ROUND(I229*H229,2)</f>
        <v>0</v>
      </c>
      <c r="K229" s="216"/>
      <c r="L229" s="37"/>
      <c r="M229" s="217" t="s">
        <v>1</v>
      </c>
      <c r="N229" s="218" t="s">
        <v>40</v>
      </c>
      <c r="O229" s="69"/>
      <c r="P229" s="219">
        <f>O229*H229</f>
        <v>0</v>
      </c>
      <c r="Q229" s="219">
        <v>1.4999999999999999E-4</v>
      </c>
      <c r="R229" s="219">
        <f>Q229*H229</f>
        <v>1.4999999999999999E-4</v>
      </c>
      <c r="S229" s="219">
        <v>0</v>
      </c>
      <c r="T229" s="220">
        <f>S229*H229</f>
        <v>0</v>
      </c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R229" s="221" t="s">
        <v>207</v>
      </c>
      <c r="AT229" s="221" t="s">
        <v>138</v>
      </c>
      <c r="AU229" s="221" t="s">
        <v>81</v>
      </c>
      <c r="AY229" s="15" t="s">
        <v>135</v>
      </c>
      <c r="BE229" s="222">
        <f>IF(N229="základní",J229,0)</f>
        <v>0</v>
      </c>
      <c r="BF229" s="222">
        <f>IF(N229="snížená",J229,0)</f>
        <v>0</v>
      </c>
      <c r="BG229" s="222">
        <f>IF(N229="zákl. přenesená",J229,0)</f>
        <v>0</v>
      </c>
      <c r="BH229" s="222">
        <f>IF(N229="sníž. přenesená",J229,0)</f>
        <v>0</v>
      </c>
      <c r="BI229" s="222">
        <f>IF(N229="nulová",J229,0)</f>
        <v>0</v>
      </c>
      <c r="BJ229" s="15" t="s">
        <v>14</v>
      </c>
      <c r="BK229" s="222">
        <f>ROUND(I229*H229,2)</f>
        <v>0</v>
      </c>
      <c r="BL229" s="15" t="s">
        <v>207</v>
      </c>
      <c r="BM229" s="221" t="s">
        <v>435</v>
      </c>
    </row>
    <row r="230" spans="1:65" s="2" customFormat="1" ht="21.75" customHeight="1">
      <c r="A230" s="32"/>
      <c r="B230" s="33"/>
      <c r="C230" s="209" t="s">
        <v>436</v>
      </c>
      <c r="D230" s="209" t="s">
        <v>138</v>
      </c>
      <c r="E230" s="210" t="s">
        <v>437</v>
      </c>
      <c r="F230" s="211" t="s">
        <v>438</v>
      </c>
      <c r="G230" s="212" t="s">
        <v>270</v>
      </c>
      <c r="H230" s="246"/>
      <c r="I230" s="214"/>
      <c r="J230" s="215">
        <f>ROUND(I230*H230,2)</f>
        <v>0</v>
      </c>
      <c r="K230" s="216"/>
      <c r="L230" s="37"/>
      <c r="M230" s="217" t="s">
        <v>1</v>
      </c>
      <c r="N230" s="218" t="s">
        <v>40</v>
      </c>
      <c r="O230" s="69"/>
      <c r="P230" s="219">
        <f>O230*H230</f>
        <v>0</v>
      </c>
      <c r="Q230" s="219">
        <v>0</v>
      </c>
      <c r="R230" s="219">
        <f>Q230*H230</f>
        <v>0</v>
      </c>
      <c r="S230" s="219">
        <v>0</v>
      </c>
      <c r="T230" s="220">
        <f>S230*H230</f>
        <v>0</v>
      </c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R230" s="221" t="s">
        <v>207</v>
      </c>
      <c r="AT230" s="221" t="s">
        <v>138</v>
      </c>
      <c r="AU230" s="221" t="s">
        <v>81</v>
      </c>
      <c r="AY230" s="15" t="s">
        <v>135</v>
      </c>
      <c r="BE230" s="222">
        <f>IF(N230="základní",J230,0)</f>
        <v>0</v>
      </c>
      <c r="BF230" s="222">
        <f>IF(N230="snížená",J230,0)</f>
        <v>0</v>
      </c>
      <c r="BG230" s="222">
        <f>IF(N230="zákl. přenesená",J230,0)</f>
        <v>0</v>
      </c>
      <c r="BH230" s="222">
        <f>IF(N230="sníž. přenesená",J230,0)</f>
        <v>0</v>
      </c>
      <c r="BI230" s="222">
        <f>IF(N230="nulová",J230,0)</f>
        <v>0</v>
      </c>
      <c r="BJ230" s="15" t="s">
        <v>14</v>
      </c>
      <c r="BK230" s="222">
        <f>ROUND(I230*H230,2)</f>
        <v>0</v>
      </c>
      <c r="BL230" s="15" t="s">
        <v>207</v>
      </c>
      <c r="BM230" s="221" t="s">
        <v>439</v>
      </c>
    </row>
    <row r="231" spans="1:65" s="12" customFormat="1" ht="22.9" customHeight="1">
      <c r="B231" s="193"/>
      <c r="C231" s="194"/>
      <c r="D231" s="195" t="s">
        <v>74</v>
      </c>
      <c r="E231" s="207" t="s">
        <v>440</v>
      </c>
      <c r="F231" s="207" t="s">
        <v>441</v>
      </c>
      <c r="G231" s="194"/>
      <c r="H231" s="194"/>
      <c r="I231" s="197"/>
      <c r="J231" s="208">
        <f>BK231</f>
        <v>0</v>
      </c>
      <c r="K231" s="194"/>
      <c r="L231" s="199"/>
      <c r="M231" s="200"/>
      <c r="N231" s="201"/>
      <c r="O231" s="201"/>
      <c r="P231" s="202">
        <f>P232</f>
        <v>0</v>
      </c>
      <c r="Q231" s="201"/>
      <c r="R231" s="202">
        <f>R232</f>
        <v>6.9999999999999994E-5</v>
      </c>
      <c r="S231" s="201"/>
      <c r="T231" s="203">
        <f>T232</f>
        <v>0</v>
      </c>
      <c r="AR231" s="204" t="s">
        <v>81</v>
      </c>
      <c r="AT231" s="205" t="s">
        <v>74</v>
      </c>
      <c r="AU231" s="205" t="s">
        <v>14</v>
      </c>
      <c r="AY231" s="204" t="s">
        <v>135</v>
      </c>
      <c r="BK231" s="206">
        <f>BK232</f>
        <v>0</v>
      </c>
    </row>
    <row r="232" spans="1:65" s="2" customFormat="1" ht="16.5" customHeight="1">
      <c r="A232" s="32"/>
      <c r="B232" s="33"/>
      <c r="C232" s="209" t="s">
        <v>442</v>
      </c>
      <c r="D232" s="209" t="s">
        <v>138</v>
      </c>
      <c r="E232" s="210" t="s">
        <v>443</v>
      </c>
      <c r="F232" s="211" t="s">
        <v>444</v>
      </c>
      <c r="G232" s="212" t="s">
        <v>187</v>
      </c>
      <c r="H232" s="213">
        <v>1</v>
      </c>
      <c r="I232" s="214"/>
      <c r="J232" s="215">
        <f>ROUND(I232*H232,2)</f>
        <v>0</v>
      </c>
      <c r="K232" s="216"/>
      <c r="L232" s="37"/>
      <c r="M232" s="217" t="s">
        <v>1</v>
      </c>
      <c r="N232" s="218" t="s">
        <v>40</v>
      </c>
      <c r="O232" s="69"/>
      <c r="P232" s="219">
        <f>O232*H232</f>
        <v>0</v>
      </c>
      <c r="Q232" s="219">
        <v>6.9999999999999994E-5</v>
      </c>
      <c r="R232" s="219">
        <f>Q232*H232</f>
        <v>6.9999999999999994E-5</v>
      </c>
      <c r="S232" s="219">
        <v>0</v>
      </c>
      <c r="T232" s="220">
        <f>S232*H232</f>
        <v>0</v>
      </c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R232" s="221" t="s">
        <v>207</v>
      </c>
      <c r="AT232" s="221" t="s">
        <v>138</v>
      </c>
      <c r="AU232" s="221" t="s">
        <v>81</v>
      </c>
      <c r="AY232" s="15" t="s">
        <v>135</v>
      </c>
      <c r="BE232" s="222">
        <f>IF(N232="základní",J232,0)</f>
        <v>0</v>
      </c>
      <c r="BF232" s="222">
        <f>IF(N232="snížená",J232,0)</f>
        <v>0</v>
      </c>
      <c r="BG232" s="222">
        <f>IF(N232="zákl. přenesená",J232,0)</f>
        <v>0</v>
      </c>
      <c r="BH232" s="222">
        <f>IF(N232="sníž. přenesená",J232,0)</f>
        <v>0</v>
      </c>
      <c r="BI232" s="222">
        <f>IF(N232="nulová",J232,0)</f>
        <v>0</v>
      </c>
      <c r="BJ232" s="15" t="s">
        <v>14</v>
      </c>
      <c r="BK232" s="222">
        <f>ROUND(I232*H232,2)</f>
        <v>0</v>
      </c>
      <c r="BL232" s="15" t="s">
        <v>207</v>
      </c>
      <c r="BM232" s="221" t="s">
        <v>445</v>
      </c>
    </row>
    <row r="233" spans="1:65" s="12" customFormat="1" ht="22.9" customHeight="1">
      <c r="B233" s="193"/>
      <c r="C233" s="194"/>
      <c r="D233" s="195" t="s">
        <v>74</v>
      </c>
      <c r="E233" s="207" t="s">
        <v>446</v>
      </c>
      <c r="F233" s="207" t="s">
        <v>447</v>
      </c>
      <c r="G233" s="194"/>
      <c r="H233" s="194"/>
      <c r="I233" s="197"/>
      <c r="J233" s="208">
        <f>BK233</f>
        <v>0</v>
      </c>
      <c r="K233" s="194"/>
      <c r="L233" s="199"/>
      <c r="M233" s="200"/>
      <c r="N233" s="201"/>
      <c r="O233" s="201"/>
      <c r="P233" s="202">
        <f>SUM(P234:P247)</f>
        <v>0</v>
      </c>
      <c r="Q233" s="201"/>
      <c r="R233" s="202">
        <f>SUM(R234:R247)</f>
        <v>0</v>
      </c>
      <c r="S233" s="201"/>
      <c r="T233" s="203">
        <f>SUM(T234:T247)</f>
        <v>0</v>
      </c>
      <c r="AR233" s="204" t="s">
        <v>81</v>
      </c>
      <c r="AT233" s="205" t="s">
        <v>74</v>
      </c>
      <c r="AU233" s="205" t="s">
        <v>14</v>
      </c>
      <c r="AY233" s="204" t="s">
        <v>135</v>
      </c>
      <c r="BK233" s="206">
        <f>SUM(BK234:BK247)</f>
        <v>0</v>
      </c>
    </row>
    <row r="234" spans="1:65" s="2" customFormat="1" ht="21.75" customHeight="1">
      <c r="A234" s="32"/>
      <c r="B234" s="33"/>
      <c r="C234" s="209" t="s">
        <v>448</v>
      </c>
      <c r="D234" s="209" t="s">
        <v>138</v>
      </c>
      <c r="E234" s="210" t="s">
        <v>449</v>
      </c>
      <c r="F234" s="211" t="s">
        <v>450</v>
      </c>
      <c r="G234" s="212" t="s">
        <v>187</v>
      </c>
      <c r="H234" s="213">
        <v>2</v>
      </c>
      <c r="I234" s="214"/>
      <c r="J234" s="215">
        <f t="shared" ref="J234:J247" si="35">ROUND(I234*H234,2)</f>
        <v>0</v>
      </c>
      <c r="K234" s="216"/>
      <c r="L234" s="37"/>
      <c r="M234" s="217" t="s">
        <v>1</v>
      </c>
      <c r="N234" s="218" t="s">
        <v>40</v>
      </c>
      <c r="O234" s="69"/>
      <c r="P234" s="219">
        <f t="shared" ref="P234:P247" si="36">O234*H234</f>
        <v>0</v>
      </c>
      <c r="Q234" s="219">
        <v>0</v>
      </c>
      <c r="R234" s="219">
        <f t="shared" ref="R234:R247" si="37">Q234*H234</f>
        <v>0</v>
      </c>
      <c r="S234" s="219">
        <v>0</v>
      </c>
      <c r="T234" s="220">
        <f t="shared" ref="T234:T247" si="38">S234*H234</f>
        <v>0</v>
      </c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R234" s="221" t="s">
        <v>207</v>
      </c>
      <c r="AT234" s="221" t="s">
        <v>138</v>
      </c>
      <c r="AU234" s="221" t="s">
        <v>81</v>
      </c>
      <c r="AY234" s="15" t="s">
        <v>135</v>
      </c>
      <c r="BE234" s="222">
        <f t="shared" ref="BE234:BE247" si="39">IF(N234="základní",J234,0)</f>
        <v>0</v>
      </c>
      <c r="BF234" s="222">
        <f t="shared" ref="BF234:BF247" si="40">IF(N234="snížená",J234,0)</f>
        <v>0</v>
      </c>
      <c r="BG234" s="222">
        <f t="shared" ref="BG234:BG247" si="41">IF(N234="zákl. přenesená",J234,0)</f>
        <v>0</v>
      </c>
      <c r="BH234" s="222">
        <f t="shared" ref="BH234:BH247" si="42">IF(N234="sníž. přenesená",J234,0)</f>
        <v>0</v>
      </c>
      <c r="BI234" s="222">
        <f t="shared" ref="BI234:BI247" si="43">IF(N234="nulová",J234,0)</f>
        <v>0</v>
      </c>
      <c r="BJ234" s="15" t="s">
        <v>14</v>
      </c>
      <c r="BK234" s="222">
        <f t="shared" ref="BK234:BK247" si="44">ROUND(I234*H234,2)</f>
        <v>0</v>
      </c>
      <c r="BL234" s="15" t="s">
        <v>207</v>
      </c>
      <c r="BM234" s="221" t="s">
        <v>451</v>
      </c>
    </row>
    <row r="235" spans="1:65" s="2" customFormat="1" ht="21.75" customHeight="1">
      <c r="A235" s="32"/>
      <c r="B235" s="33"/>
      <c r="C235" s="209" t="s">
        <v>452</v>
      </c>
      <c r="D235" s="209" t="s">
        <v>138</v>
      </c>
      <c r="E235" s="210" t="s">
        <v>453</v>
      </c>
      <c r="F235" s="211" t="s">
        <v>454</v>
      </c>
      <c r="G235" s="212" t="s">
        <v>187</v>
      </c>
      <c r="H235" s="213">
        <v>1</v>
      </c>
      <c r="I235" s="214"/>
      <c r="J235" s="215">
        <f t="shared" si="35"/>
        <v>0</v>
      </c>
      <c r="K235" s="216"/>
      <c r="L235" s="37"/>
      <c r="M235" s="217" t="s">
        <v>1</v>
      </c>
      <c r="N235" s="218" t="s">
        <v>40</v>
      </c>
      <c r="O235" s="69"/>
      <c r="P235" s="219">
        <f t="shared" si="36"/>
        <v>0</v>
      </c>
      <c r="Q235" s="219">
        <v>0</v>
      </c>
      <c r="R235" s="219">
        <f t="shared" si="37"/>
        <v>0</v>
      </c>
      <c r="S235" s="219">
        <v>0</v>
      </c>
      <c r="T235" s="220">
        <f t="shared" si="38"/>
        <v>0</v>
      </c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R235" s="221" t="s">
        <v>207</v>
      </c>
      <c r="AT235" s="221" t="s">
        <v>138</v>
      </c>
      <c r="AU235" s="221" t="s">
        <v>81</v>
      </c>
      <c r="AY235" s="15" t="s">
        <v>135</v>
      </c>
      <c r="BE235" s="222">
        <f t="shared" si="39"/>
        <v>0</v>
      </c>
      <c r="BF235" s="222">
        <f t="shared" si="40"/>
        <v>0</v>
      </c>
      <c r="BG235" s="222">
        <f t="shared" si="41"/>
        <v>0</v>
      </c>
      <c r="BH235" s="222">
        <f t="shared" si="42"/>
        <v>0</v>
      </c>
      <c r="BI235" s="222">
        <f t="shared" si="43"/>
        <v>0</v>
      </c>
      <c r="BJ235" s="15" t="s">
        <v>14</v>
      </c>
      <c r="BK235" s="222">
        <f t="shared" si="44"/>
        <v>0</v>
      </c>
      <c r="BL235" s="15" t="s">
        <v>207</v>
      </c>
      <c r="BM235" s="221" t="s">
        <v>455</v>
      </c>
    </row>
    <row r="236" spans="1:65" s="2" customFormat="1" ht="33" customHeight="1">
      <c r="A236" s="32"/>
      <c r="B236" s="33"/>
      <c r="C236" s="209" t="s">
        <v>456</v>
      </c>
      <c r="D236" s="209" t="s">
        <v>138</v>
      </c>
      <c r="E236" s="210" t="s">
        <v>457</v>
      </c>
      <c r="F236" s="211" t="s">
        <v>458</v>
      </c>
      <c r="G236" s="212" t="s">
        <v>187</v>
      </c>
      <c r="H236" s="213">
        <v>1</v>
      </c>
      <c r="I236" s="214"/>
      <c r="J236" s="215">
        <f t="shared" si="35"/>
        <v>0</v>
      </c>
      <c r="K236" s="216"/>
      <c r="L236" s="37"/>
      <c r="M236" s="217" t="s">
        <v>1</v>
      </c>
      <c r="N236" s="218" t="s">
        <v>40</v>
      </c>
      <c r="O236" s="69"/>
      <c r="P236" s="219">
        <f t="shared" si="36"/>
        <v>0</v>
      </c>
      <c r="Q236" s="219">
        <v>0</v>
      </c>
      <c r="R236" s="219">
        <f t="shared" si="37"/>
        <v>0</v>
      </c>
      <c r="S236" s="219">
        <v>0</v>
      </c>
      <c r="T236" s="220">
        <f t="shared" si="38"/>
        <v>0</v>
      </c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R236" s="221" t="s">
        <v>207</v>
      </c>
      <c r="AT236" s="221" t="s">
        <v>138</v>
      </c>
      <c r="AU236" s="221" t="s">
        <v>81</v>
      </c>
      <c r="AY236" s="15" t="s">
        <v>135</v>
      </c>
      <c r="BE236" s="222">
        <f t="shared" si="39"/>
        <v>0</v>
      </c>
      <c r="BF236" s="222">
        <f t="shared" si="40"/>
        <v>0</v>
      </c>
      <c r="BG236" s="222">
        <f t="shared" si="41"/>
        <v>0</v>
      </c>
      <c r="BH236" s="222">
        <f t="shared" si="42"/>
        <v>0</v>
      </c>
      <c r="BI236" s="222">
        <f t="shared" si="43"/>
        <v>0</v>
      </c>
      <c r="BJ236" s="15" t="s">
        <v>14</v>
      </c>
      <c r="BK236" s="222">
        <f t="shared" si="44"/>
        <v>0</v>
      </c>
      <c r="BL236" s="15" t="s">
        <v>207</v>
      </c>
      <c r="BM236" s="221" t="s">
        <v>459</v>
      </c>
    </row>
    <row r="237" spans="1:65" s="2" customFormat="1" ht="33" customHeight="1">
      <c r="A237" s="32"/>
      <c r="B237" s="33"/>
      <c r="C237" s="209" t="s">
        <v>460</v>
      </c>
      <c r="D237" s="209" t="s">
        <v>138</v>
      </c>
      <c r="E237" s="210" t="s">
        <v>461</v>
      </c>
      <c r="F237" s="211" t="s">
        <v>462</v>
      </c>
      <c r="G237" s="212" t="s">
        <v>187</v>
      </c>
      <c r="H237" s="213">
        <v>1</v>
      </c>
      <c r="I237" s="214"/>
      <c r="J237" s="215">
        <f t="shared" si="35"/>
        <v>0</v>
      </c>
      <c r="K237" s="216"/>
      <c r="L237" s="37"/>
      <c r="M237" s="217" t="s">
        <v>1</v>
      </c>
      <c r="N237" s="218" t="s">
        <v>40</v>
      </c>
      <c r="O237" s="69"/>
      <c r="P237" s="219">
        <f t="shared" si="36"/>
        <v>0</v>
      </c>
      <c r="Q237" s="219">
        <v>0</v>
      </c>
      <c r="R237" s="219">
        <f t="shared" si="37"/>
        <v>0</v>
      </c>
      <c r="S237" s="219">
        <v>0</v>
      </c>
      <c r="T237" s="220">
        <f t="shared" si="38"/>
        <v>0</v>
      </c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R237" s="221" t="s">
        <v>207</v>
      </c>
      <c r="AT237" s="221" t="s">
        <v>138</v>
      </c>
      <c r="AU237" s="221" t="s">
        <v>81</v>
      </c>
      <c r="AY237" s="15" t="s">
        <v>135</v>
      </c>
      <c r="BE237" s="222">
        <f t="shared" si="39"/>
        <v>0</v>
      </c>
      <c r="BF237" s="222">
        <f t="shared" si="40"/>
        <v>0</v>
      </c>
      <c r="BG237" s="222">
        <f t="shared" si="41"/>
        <v>0</v>
      </c>
      <c r="BH237" s="222">
        <f t="shared" si="42"/>
        <v>0</v>
      </c>
      <c r="BI237" s="222">
        <f t="shared" si="43"/>
        <v>0</v>
      </c>
      <c r="BJ237" s="15" t="s">
        <v>14</v>
      </c>
      <c r="BK237" s="222">
        <f t="shared" si="44"/>
        <v>0</v>
      </c>
      <c r="BL237" s="15" t="s">
        <v>207</v>
      </c>
      <c r="BM237" s="221" t="s">
        <v>463</v>
      </c>
    </row>
    <row r="238" spans="1:65" s="2" customFormat="1" ht="16.5" customHeight="1">
      <c r="A238" s="32"/>
      <c r="B238" s="33"/>
      <c r="C238" s="209" t="s">
        <v>464</v>
      </c>
      <c r="D238" s="209" t="s">
        <v>138</v>
      </c>
      <c r="E238" s="210" t="s">
        <v>465</v>
      </c>
      <c r="F238" s="211" t="s">
        <v>466</v>
      </c>
      <c r="G238" s="212" t="s">
        <v>146</v>
      </c>
      <c r="H238" s="213">
        <v>15</v>
      </c>
      <c r="I238" s="214"/>
      <c r="J238" s="215">
        <f t="shared" si="35"/>
        <v>0</v>
      </c>
      <c r="K238" s="216"/>
      <c r="L238" s="37"/>
      <c r="M238" s="217" t="s">
        <v>1</v>
      </c>
      <c r="N238" s="218" t="s">
        <v>40</v>
      </c>
      <c r="O238" s="69"/>
      <c r="P238" s="219">
        <f t="shared" si="36"/>
        <v>0</v>
      </c>
      <c r="Q238" s="219">
        <v>0</v>
      </c>
      <c r="R238" s="219">
        <f t="shared" si="37"/>
        <v>0</v>
      </c>
      <c r="S238" s="219">
        <v>0</v>
      </c>
      <c r="T238" s="220">
        <f t="shared" si="38"/>
        <v>0</v>
      </c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R238" s="221" t="s">
        <v>207</v>
      </c>
      <c r="AT238" s="221" t="s">
        <v>138</v>
      </c>
      <c r="AU238" s="221" t="s">
        <v>81</v>
      </c>
      <c r="AY238" s="15" t="s">
        <v>135</v>
      </c>
      <c r="BE238" s="222">
        <f t="shared" si="39"/>
        <v>0</v>
      </c>
      <c r="BF238" s="222">
        <f t="shared" si="40"/>
        <v>0</v>
      </c>
      <c r="BG238" s="222">
        <f t="shared" si="41"/>
        <v>0</v>
      </c>
      <c r="BH238" s="222">
        <f t="shared" si="42"/>
        <v>0</v>
      </c>
      <c r="BI238" s="222">
        <f t="shared" si="43"/>
        <v>0</v>
      </c>
      <c r="BJ238" s="15" t="s">
        <v>14</v>
      </c>
      <c r="BK238" s="222">
        <f t="shared" si="44"/>
        <v>0</v>
      </c>
      <c r="BL238" s="15" t="s">
        <v>207</v>
      </c>
      <c r="BM238" s="221" t="s">
        <v>467</v>
      </c>
    </row>
    <row r="239" spans="1:65" s="2" customFormat="1" ht="16.5" customHeight="1">
      <c r="A239" s="32"/>
      <c r="B239" s="33"/>
      <c r="C239" s="209" t="s">
        <v>468</v>
      </c>
      <c r="D239" s="209" t="s">
        <v>138</v>
      </c>
      <c r="E239" s="210" t="s">
        <v>469</v>
      </c>
      <c r="F239" s="211" t="s">
        <v>470</v>
      </c>
      <c r="G239" s="212" t="s">
        <v>146</v>
      </c>
      <c r="H239" s="213">
        <v>55</v>
      </c>
      <c r="I239" s="214"/>
      <c r="J239" s="215">
        <f t="shared" si="35"/>
        <v>0</v>
      </c>
      <c r="K239" s="216"/>
      <c r="L239" s="37"/>
      <c r="M239" s="217" t="s">
        <v>1</v>
      </c>
      <c r="N239" s="218" t="s">
        <v>40</v>
      </c>
      <c r="O239" s="69"/>
      <c r="P239" s="219">
        <f t="shared" si="36"/>
        <v>0</v>
      </c>
      <c r="Q239" s="219">
        <v>0</v>
      </c>
      <c r="R239" s="219">
        <f t="shared" si="37"/>
        <v>0</v>
      </c>
      <c r="S239" s="219">
        <v>0</v>
      </c>
      <c r="T239" s="220">
        <f t="shared" si="38"/>
        <v>0</v>
      </c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R239" s="221" t="s">
        <v>207</v>
      </c>
      <c r="AT239" s="221" t="s">
        <v>138</v>
      </c>
      <c r="AU239" s="221" t="s">
        <v>81</v>
      </c>
      <c r="AY239" s="15" t="s">
        <v>135</v>
      </c>
      <c r="BE239" s="222">
        <f t="shared" si="39"/>
        <v>0</v>
      </c>
      <c r="BF239" s="222">
        <f t="shared" si="40"/>
        <v>0</v>
      </c>
      <c r="BG239" s="222">
        <f t="shared" si="41"/>
        <v>0</v>
      </c>
      <c r="BH239" s="222">
        <f t="shared" si="42"/>
        <v>0</v>
      </c>
      <c r="BI239" s="222">
        <f t="shared" si="43"/>
        <v>0</v>
      </c>
      <c r="BJ239" s="15" t="s">
        <v>14</v>
      </c>
      <c r="BK239" s="222">
        <f t="shared" si="44"/>
        <v>0</v>
      </c>
      <c r="BL239" s="15" t="s">
        <v>207</v>
      </c>
      <c r="BM239" s="221" t="s">
        <v>471</v>
      </c>
    </row>
    <row r="240" spans="1:65" s="2" customFormat="1" ht="16.5" customHeight="1">
      <c r="A240" s="32"/>
      <c r="B240" s="33"/>
      <c r="C240" s="209" t="s">
        <v>472</v>
      </c>
      <c r="D240" s="209" t="s">
        <v>138</v>
      </c>
      <c r="E240" s="210" t="s">
        <v>473</v>
      </c>
      <c r="F240" s="211" t="s">
        <v>474</v>
      </c>
      <c r="G240" s="212" t="s">
        <v>146</v>
      </c>
      <c r="H240" s="213">
        <v>25</v>
      </c>
      <c r="I240" s="214"/>
      <c r="J240" s="215">
        <f t="shared" si="35"/>
        <v>0</v>
      </c>
      <c r="K240" s="216"/>
      <c r="L240" s="37"/>
      <c r="M240" s="217" t="s">
        <v>1</v>
      </c>
      <c r="N240" s="218" t="s">
        <v>40</v>
      </c>
      <c r="O240" s="69"/>
      <c r="P240" s="219">
        <f t="shared" si="36"/>
        <v>0</v>
      </c>
      <c r="Q240" s="219">
        <v>0</v>
      </c>
      <c r="R240" s="219">
        <f t="shared" si="37"/>
        <v>0</v>
      </c>
      <c r="S240" s="219">
        <v>0</v>
      </c>
      <c r="T240" s="220">
        <f t="shared" si="38"/>
        <v>0</v>
      </c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R240" s="221" t="s">
        <v>207</v>
      </c>
      <c r="AT240" s="221" t="s">
        <v>138</v>
      </c>
      <c r="AU240" s="221" t="s">
        <v>81</v>
      </c>
      <c r="AY240" s="15" t="s">
        <v>135</v>
      </c>
      <c r="BE240" s="222">
        <f t="shared" si="39"/>
        <v>0</v>
      </c>
      <c r="BF240" s="222">
        <f t="shared" si="40"/>
        <v>0</v>
      </c>
      <c r="BG240" s="222">
        <f t="shared" si="41"/>
        <v>0</v>
      </c>
      <c r="BH240" s="222">
        <f t="shared" si="42"/>
        <v>0</v>
      </c>
      <c r="BI240" s="222">
        <f t="shared" si="43"/>
        <v>0</v>
      </c>
      <c r="BJ240" s="15" t="s">
        <v>14</v>
      </c>
      <c r="BK240" s="222">
        <f t="shared" si="44"/>
        <v>0</v>
      </c>
      <c r="BL240" s="15" t="s">
        <v>207</v>
      </c>
      <c r="BM240" s="221" t="s">
        <v>475</v>
      </c>
    </row>
    <row r="241" spans="1:65" s="2" customFormat="1" ht="21.75" customHeight="1">
      <c r="A241" s="32"/>
      <c r="B241" s="33"/>
      <c r="C241" s="209" t="s">
        <v>476</v>
      </c>
      <c r="D241" s="209" t="s">
        <v>138</v>
      </c>
      <c r="E241" s="210" t="s">
        <v>477</v>
      </c>
      <c r="F241" s="211" t="s">
        <v>478</v>
      </c>
      <c r="G241" s="212" t="s">
        <v>187</v>
      </c>
      <c r="H241" s="213">
        <v>5</v>
      </c>
      <c r="I241" s="214"/>
      <c r="J241" s="215">
        <f t="shared" si="35"/>
        <v>0</v>
      </c>
      <c r="K241" s="216"/>
      <c r="L241" s="37"/>
      <c r="M241" s="217" t="s">
        <v>1</v>
      </c>
      <c r="N241" s="218" t="s">
        <v>40</v>
      </c>
      <c r="O241" s="69"/>
      <c r="P241" s="219">
        <f t="shared" si="36"/>
        <v>0</v>
      </c>
      <c r="Q241" s="219">
        <v>0</v>
      </c>
      <c r="R241" s="219">
        <f t="shared" si="37"/>
        <v>0</v>
      </c>
      <c r="S241" s="219">
        <v>0</v>
      </c>
      <c r="T241" s="220">
        <f t="shared" si="38"/>
        <v>0</v>
      </c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R241" s="221" t="s">
        <v>207</v>
      </c>
      <c r="AT241" s="221" t="s">
        <v>138</v>
      </c>
      <c r="AU241" s="221" t="s">
        <v>81</v>
      </c>
      <c r="AY241" s="15" t="s">
        <v>135</v>
      </c>
      <c r="BE241" s="222">
        <f t="shared" si="39"/>
        <v>0</v>
      </c>
      <c r="BF241" s="222">
        <f t="shared" si="40"/>
        <v>0</v>
      </c>
      <c r="BG241" s="222">
        <f t="shared" si="41"/>
        <v>0</v>
      </c>
      <c r="BH241" s="222">
        <f t="shared" si="42"/>
        <v>0</v>
      </c>
      <c r="BI241" s="222">
        <f t="shared" si="43"/>
        <v>0</v>
      </c>
      <c r="BJ241" s="15" t="s">
        <v>14</v>
      </c>
      <c r="BK241" s="222">
        <f t="shared" si="44"/>
        <v>0</v>
      </c>
      <c r="BL241" s="15" t="s">
        <v>207</v>
      </c>
      <c r="BM241" s="221" t="s">
        <v>479</v>
      </c>
    </row>
    <row r="242" spans="1:65" s="2" customFormat="1" ht="33" customHeight="1">
      <c r="A242" s="32"/>
      <c r="B242" s="33"/>
      <c r="C242" s="209" t="s">
        <v>480</v>
      </c>
      <c r="D242" s="209" t="s">
        <v>138</v>
      </c>
      <c r="E242" s="210" t="s">
        <v>481</v>
      </c>
      <c r="F242" s="211" t="s">
        <v>482</v>
      </c>
      <c r="G242" s="212" t="s">
        <v>187</v>
      </c>
      <c r="H242" s="213">
        <v>2</v>
      </c>
      <c r="I242" s="214"/>
      <c r="J242" s="215">
        <f t="shared" si="35"/>
        <v>0</v>
      </c>
      <c r="K242" s="216"/>
      <c r="L242" s="37"/>
      <c r="M242" s="217" t="s">
        <v>1</v>
      </c>
      <c r="N242" s="218" t="s">
        <v>40</v>
      </c>
      <c r="O242" s="69"/>
      <c r="P242" s="219">
        <f t="shared" si="36"/>
        <v>0</v>
      </c>
      <c r="Q242" s="219">
        <v>0</v>
      </c>
      <c r="R242" s="219">
        <f t="shared" si="37"/>
        <v>0</v>
      </c>
      <c r="S242" s="219">
        <v>0</v>
      </c>
      <c r="T242" s="220">
        <f t="shared" si="38"/>
        <v>0</v>
      </c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R242" s="221" t="s">
        <v>207</v>
      </c>
      <c r="AT242" s="221" t="s">
        <v>138</v>
      </c>
      <c r="AU242" s="221" t="s">
        <v>81</v>
      </c>
      <c r="AY242" s="15" t="s">
        <v>135</v>
      </c>
      <c r="BE242" s="222">
        <f t="shared" si="39"/>
        <v>0</v>
      </c>
      <c r="BF242" s="222">
        <f t="shared" si="40"/>
        <v>0</v>
      </c>
      <c r="BG242" s="222">
        <f t="shared" si="41"/>
        <v>0</v>
      </c>
      <c r="BH242" s="222">
        <f t="shared" si="42"/>
        <v>0</v>
      </c>
      <c r="BI242" s="222">
        <f t="shared" si="43"/>
        <v>0</v>
      </c>
      <c r="BJ242" s="15" t="s">
        <v>14</v>
      </c>
      <c r="BK242" s="222">
        <f t="shared" si="44"/>
        <v>0</v>
      </c>
      <c r="BL242" s="15" t="s">
        <v>207</v>
      </c>
      <c r="BM242" s="221" t="s">
        <v>483</v>
      </c>
    </row>
    <row r="243" spans="1:65" s="2" customFormat="1" ht="33" customHeight="1">
      <c r="A243" s="32"/>
      <c r="B243" s="33"/>
      <c r="C243" s="209" t="s">
        <v>484</v>
      </c>
      <c r="D243" s="209" t="s">
        <v>138</v>
      </c>
      <c r="E243" s="210" t="s">
        <v>485</v>
      </c>
      <c r="F243" s="211" t="s">
        <v>486</v>
      </c>
      <c r="G243" s="212" t="s">
        <v>187</v>
      </c>
      <c r="H243" s="213">
        <v>3</v>
      </c>
      <c r="I243" s="214"/>
      <c r="J243" s="215">
        <f t="shared" si="35"/>
        <v>0</v>
      </c>
      <c r="K243" s="216"/>
      <c r="L243" s="37"/>
      <c r="M243" s="217" t="s">
        <v>1</v>
      </c>
      <c r="N243" s="218" t="s">
        <v>40</v>
      </c>
      <c r="O243" s="69"/>
      <c r="P243" s="219">
        <f t="shared" si="36"/>
        <v>0</v>
      </c>
      <c r="Q243" s="219">
        <v>0</v>
      </c>
      <c r="R243" s="219">
        <f t="shared" si="37"/>
        <v>0</v>
      </c>
      <c r="S243" s="219">
        <v>0</v>
      </c>
      <c r="T243" s="220">
        <f t="shared" si="38"/>
        <v>0</v>
      </c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R243" s="221" t="s">
        <v>207</v>
      </c>
      <c r="AT243" s="221" t="s">
        <v>138</v>
      </c>
      <c r="AU243" s="221" t="s">
        <v>81</v>
      </c>
      <c r="AY243" s="15" t="s">
        <v>135</v>
      </c>
      <c r="BE243" s="222">
        <f t="shared" si="39"/>
        <v>0</v>
      </c>
      <c r="BF243" s="222">
        <f t="shared" si="40"/>
        <v>0</v>
      </c>
      <c r="BG243" s="222">
        <f t="shared" si="41"/>
        <v>0</v>
      </c>
      <c r="BH243" s="222">
        <f t="shared" si="42"/>
        <v>0</v>
      </c>
      <c r="BI243" s="222">
        <f t="shared" si="43"/>
        <v>0</v>
      </c>
      <c r="BJ243" s="15" t="s">
        <v>14</v>
      </c>
      <c r="BK243" s="222">
        <f t="shared" si="44"/>
        <v>0</v>
      </c>
      <c r="BL243" s="15" t="s">
        <v>207</v>
      </c>
      <c r="BM243" s="221" t="s">
        <v>487</v>
      </c>
    </row>
    <row r="244" spans="1:65" s="2" customFormat="1" ht="44.25" customHeight="1">
      <c r="A244" s="32"/>
      <c r="B244" s="33"/>
      <c r="C244" s="209" t="s">
        <v>488</v>
      </c>
      <c r="D244" s="209" t="s">
        <v>138</v>
      </c>
      <c r="E244" s="210" t="s">
        <v>489</v>
      </c>
      <c r="F244" s="211" t="s">
        <v>490</v>
      </c>
      <c r="G244" s="212" t="s">
        <v>187</v>
      </c>
      <c r="H244" s="213">
        <v>1</v>
      </c>
      <c r="I244" s="214"/>
      <c r="J244" s="215">
        <f t="shared" si="35"/>
        <v>0</v>
      </c>
      <c r="K244" s="216"/>
      <c r="L244" s="37"/>
      <c r="M244" s="217" t="s">
        <v>1</v>
      </c>
      <c r="N244" s="218" t="s">
        <v>40</v>
      </c>
      <c r="O244" s="69"/>
      <c r="P244" s="219">
        <f t="shared" si="36"/>
        <v>0</v>
      </c>
      <c r="Q244" s="219">
        <v>0</v>
      </c>
      <c r="R244" s="219">
        <f t="shared" si="37"/>
        <v>0</v>
      </c>
      <c r="S244" s="219">
        <v>0</v>
      </c>
      <c r="T244" s="220">
        <f t="shared" si="38"/>
        <v>0</v>
      </c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R244" s="221" t="s">
        <v>207</v>
      </c>
      <c r="AT244" s="221" t="s">
        <v>138</v>
      </c>
      <c r="AU244" s="221" t="s">
        <v>81</v>
      </c>
      <c r="AY244" s="15" t="s">
        <v>135</v>
      </c>
      <c r="BE244" s="222">
        <f t="shared" si="39"/>
        <v>0</v>
      </c>
      <c r="BF244" s="222">
        <f t="shared" si="40"/>
        <v>0</v>
      </c>
      <c r="BG244" s="222">
        <f t="shared" si="41"/>
        <v>0</v>
      </c>
      <c r="BH244" s="222">
        <f t="shared" si="42"/>
        <v>0</v>
      </c>
      <c r="BI244" s="222">
        <f t="shared" si="43"/>
        <v>0</v>
      </c>
      <c r="BJ244" s="15" t="s">
        <v>14</v>
      </c>
      <c r="BK244" s="222">
        <f t="shared" si="44"/>
        <v>0</v>
      </c>
      <c r="BL244" s="15" t="s">
        <v>207</v>
      </c>
      <c r="BM244" s="221" t="s">
        <v>491</v>
      </c>
    </row>
    <row r="245" spans="1:65" s="2" customFormat="1" ht="55.5" customHeight="1">
      <c r="A245" s="32"/>
      <c r="B245" s="33"/>
      <c r="C245" s="209" t="s">
        <v>492</v>
      </c>
      <c r="D245" s="209" t="s">
        <v>138</v>
      </c>
      <c r="E245" s="210" t="s">
        <v>493</v>
      </c>
      <c r="F245" s="211" t="s">
        <v>494</v>
      </c>
      <c r="G245" s="212" t="s">
        <v>187</v>
      </c>
      <c r="H245" s="213">
        <v>1</v>
      </c>
      <c r="I245" s="214"/>
      <c r="J245" s="215">
        <f t="shared" si="35"/>
        <v>0</v>
      </c>
      <c r="K245" s="216"/>
      <c r="L245" s="37"/>
      <c r="M245" s="217" t="s">
        <v>1</v>
      </c>
      <c r="N245" s="218" t="s">
        <v>40</v>
      </c>
      <c r="O245" s="69"/>
      <c r="P245" s="219">
        <f t="shared" si="36"/>
        <v>0</v>
      </c>
      <c r="Q245" s="219">
        <v>0</v>
      </c>
      <c r="R245" s="219">
        <f t="shared" si="37"/>
        <v>0</v>
      </c>
      <c r="S245" s="219">
        <v>0</v>
      </c>
      <c r="T245" s="220">
        <f t="shared" si="38"/>
        <v>0</v>
      </c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R245" s="221" t="s">
        <v>207</v>
      </c>
      <c r="AT245" s="221" t="s">
        <v>138</v>
      </c>
      <c r="AU245" s="221" t="s">
        <v>81</v>
      </c>
      <c r="AY245" s="15" t="s">
        <v>135</v>
      </c>
      <c r="BE245" s="222">
        <f t="shared" si="39"/>
        <v>0</v>
      </c>
      <c r="BF245" s="222">
        <f t="shared" si="40"/>
        <v>0</v>
      </c>
      <c r="BG245" s="222">
        <f t="shared" si="41"/>
        <v>0</v>
      </c>
      <c r="BH245" s="222">
        <f t="shared" si="42"/>
        <v>0</v>
      </c>
      <c r="BI245" s="222">
        <f t="shared" si="43"/>
        <v>0</v>
      </c>
      <c r="BJ245" s="15" t="s">
        <v>14</v>
      </c>
      <c r="BK245" s="222">
        <f t="shared" si="44"/>
        <v>0</v>
      </c>
      <c r="BL245" s="15" t="s">
        <v>207</v>
      </c>
      <c r="BM245" s="221" t="s">
        <v>495</v>
      </c>
    </row>
    <row r="246" spans="1:65" s="2" customFormat="1" ht="21.75" customHeight="1">
      <c r="A246" s="32"/>
      <c r="B246" s="33"/>
      <c r="C246" s="209" t="s">
        <v>496</v>
      </c>
      <c r="D246" s="209" t="s">
        <v>138</v>
      </c>
      <c r="E246" s="210" t="s">
        <v>497</v>
      </c>
      <c r="F246" s="211" t="s">
        <v>498</v>
      </c>
      <c r="G246" s="212" t="s">
        <v>499</v>
      </c>
      <c r="H246" s="213">
        <v>1</v>
      </c>
      <c r="I246" s="214"/>
      <c r="J246" s="215">
        <f t="shared" si="35"/>
        <v>0</v>
      </c>
      <c r="K246" s="216"/>
      <c r="L246" s="37"/>
      <c r="M246" s="217" t="s">
        <v>1</v>
      </c>
      <c r="N246" s="218" t="s">
        <v>40</v>
      </c>
      <c r="O246" s="69"/>
      <c r="P246" s="219">
        <f t="shared" si="36"/>
        <v>0</v>
      </c>
      <c r="Q246" s="219">
        <v>0</v>
      </c>
      <c r="R246" s="219">
        <f t="shared" si="37"/>
        <v>0</v>
      </c>
      <c r="S246" s="219">
        <v>0</v>
      </c>
      <c r="T246" s="220">
        <f t="shared" si="38"/>
        <v>0</v>
      </c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R246" s="221" t="s">
        <v>207</v>
      </c>
      <c r="AT246" s="221" t="s">
        <v>138</v>
      </c>
      <c r="AU246" s="221" t="s">
        <v>81</v>
      </c>
      <c r="AY246" s="15" t="s">
        <v>135</v>
      </c>
      <c r="BE246" s="222">
        <f t="shared" si="39"/>
        <v>0</v>
      </c>
      <c r="BF246" s="222">
        <f t="shared" si="40"/>
        <v>0</v>
      </c>
      <c r="BG246" s="222">
        <f t="shared" si="41"/>
        <v>0</v>
      </c>
      <c r="BH246" s="222">
        <f t="shared" si="42"/>
        <v>0</v>
      </c>
      <c r="BI246" s="222">
        <f t="shared" si="43"/>
        <v>0</v>
      </c>
      <c r="BJ246" s="15" t="s">
        <v>14</v>
      </c>
      <c r="BK246" s="222">
        <f t="shared" si="44"/>
        <v>0</v>
      </c>
      <c r="BL246" s="15" t="s">
        <v>207</v>
      </c>
      <c r="BM246" s="221" t="s">
        <v>500</v>
      </c>
    </row>
    <row r="247" spans="1:65" s="2" customFormat="1" ht="33" customHeight="1">
      <c r="A247" s="32"/>
      <c r="B247" s="33"/>
      <c r="C247" s="209" t="s">
        <v>501</v>
      </c>
      <c r="D247" s="209" t="s">
        <v>138</v>
      </c>
      <c r="E247" s="210" t="s">
        <v>502</v>
      </c>
      <c r="F247" s="211" t="s">
        <v>503</v>
      </c>
      <c r="G247" s="212" t="s">
        <v>187</v>
      </c>
      <c r="H247" s="213">
        <v>1</v>
      </c>
      <c r="I247" s="214"/>
      <c r="J247" s="215">
        <f t="shared" si="35"/>
        <v>0</v>
      </c>
      <c r="K247" s="216"/>
      <c r="L247" s="37"/>
      <c r="M247" s="217" t="s">
        <v>1</v>
      </c>
      <c r="N247" s="218" t="s">
        <v>40</v>
      </c>
      <c r="O247" s="69"/>
      <c r="P247" s="219">
        <f t="shared" si="36"/>
        <v>0</v>
      </c>
      <c r="Q247" s="219">
        <v>0</v>
      </c>
      <c r="R247" s="219">
        <f t="shared" si="37"/>
        <v>0</v>
      </c>
      <c r="S247" s="219">
        <v>0</v>
      </c>
      <c r="T247" s="220">
        <f t="shared" si="38"/>
        <v>0</v>
      </c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R247" s="221" t="s">
        <v>207</v>
      </c>
      <c r="AT247" s="221" t="s">
        <v>138</v>
      </c>
      <c r="AU247" s="221" t="s">
        <v>81</v>
      </c>
      <c r="AY247" s="15" t="s">
        <v>135</v>
      </c>
      <c r="BE247" s="222">
        <f t="shared" si="39"/>
        <v>0</v>
      </c>
      <c r="BF247" s="222">
        <f t="shared" si="40"/>
        <v>0</v>
      </c>
      <c r="BG247" s="222">
        <f t="shared" si="41"/>
        <v>0</v>
      </c>
      <c r="BH247" s="222">
        <f t="shared" si="42"/>
        <v>0</v>
      </c>
      <c r="BI247" s="222">
        <f t="shared" si="43"/>
        <v>0</v>
      </c>
      <c r="BJ247" s="15" t="s">
        <v>14</v>
      </c>
      <c r="BK247" s="222">
        <f t="shared" si="44"/>
        <v>0</v>
      </c>
      <c r="BL247" s="15" t="s">
        <v>207</v>
      </c>
      <c r="BM247" s="221" t="s">
        <v>504</v>
      </c>
    </row>
    <row r="248" spans="1:65" s="12" customFormat="1" ht="22.9" customHeight="1">
      <c r="B248" s="193"/>
      <c r="C248" s="194"/>
      <c r="D248" s="195" t="s">
        <v>74</v>
      </c>
      <c r="E248" s="207" t="s">
        <v>505</v>
      </c>
      <c r="F248" s="207" t="s">
        <v>506</v>
      </c>
      <c r="G248" s="194"/>
      <c r="H248" s="194"/>
      <c r="I248" s="197"/>
      <c r="J248" s="208">
        <f>BK248</f>
        <v>0</v>
      </c>
      <c r="K248" s="194"/>
      <c r="L248" s="199"/>
      <c r="M248" s="200"/>
      <c r="N248" s="201"/>
      <c r="O248" s="201"/>
      <c r="P248" s="202">
        <f>SUM(P249:P253)</f>
        <v>0</v>
      </c>
      <c r="Q248" s="201"/>
      <c r="R248" s="202">
        <f>SUM(R249:R253)</f>
        <v>0</v>
      </c>
      <c r="S248" s="201"/>
      <c r="T248" s="203">
        <f>SUM(T249:T253)</f>
        <v>0</v>
      </c>
      <c r="AR248" s="204" t="s">
        <v>81</v>
      </c>
      <c r="AT248" s="205" t="s">
        <v>74</v>
      </c>
      <c r="AU248" s="205" t="s">
        <v>14</v>
      </c>
      <c r="AY248" s="204" t="s">
        <v>135</v>
      </c>
      <c r="BK248" s="206">
        <f>SUM(BK249:BK253)</f>
        <v>0</v>
      </c>
    </row>
    <row r="249" spans="1:65" s="2" customFormat="1" ht="16.5" customHeight="1">
      <c r="A249" s="32"/>
      <c r="B249" s="33"/>
      <c r="C249" s="209" t="s">
        <v>507</v>
      </c>
      <c r="D249" s="209" t="s">
        <v>138</v>
      </c>
      <c r="E249" s="210" t="s">
        <v>508</v>
      </c>
      <c r="F249" s="211" t="s">
        <v>509</v>
      </c>
      <c r="G249" s="212" t="s">
        <v>187</v>
      </c>
      <c r="H249" s="213">
        <v>1</v>
      </c>
      <c r="I249" s="214"/>
      <c r="J249" s="215">
        <f>ROUND(I249*H249,2)</f>
        <v>0</v>
      </c>
      <c r="K249" s="216"/>
      <c r="L249" s="37"/>
      <c r="M249" s="217" t="s">
        <v>1</v>
      </c>
      <c r="N249" s="218" t="s">
        <v>40</v>
      </c>
      <c r="O249" s="69"/>
      <c r="P249" s="219">
        <f>O249*H249</f>
        <v>0</v>
      </c>
      <c r="Q249" s="219">
        <v>0</v>
      </c>
      <c r="R249" s="219">
        <f>Q249*H249</f>
        <v>0</v>
      </c>
      <c r="S249" s="219">
        <v>0</v>
      </c>
      <c r="T249" s="220">
        <f>S249*H249</f>
        <v>0</v>
      </c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R249" s="221" t="s">
        <v>207</v>
      </c>
      <c r="AT249" s="221" t="s">
        <v>138</v>
      </c>
      <c r="AU249" s="221" t="s">
        <v>81</v>
      </c>
      <c r="AY249" s="15" t="s">
        <v>135</v>
      </c>
      <c r="BE249" s="222">
        <f>IF(N249="základní",J249,0)</f>
        <v>0</v>
      </c>
      <c r="BF249" s="222">
        <f>IF(N249="snížená",J249,0)</f>
        <v>0</v>
      </c>
      <c r="BG249" s="222">
        <f>IF(N249="zákl. přenesená",J249,0)</f>
        <v>0</v>
      </c>
      <c r="BH249" s="222">
        <f>IF(N249="sníž. přenesená",J249,0)</f>
        <v>0</v>
      </c>
      <c r="BI249" s="222">
        <f>IF(N249="nulová",J249,0)</f>
        <v>0</v>
      </c>
      <c r="BJ249" s="15" t="s">
        <v>14</v>
      </c>
      <c r="BK249" s="222">
        <f>ROUND(I249*H249,2)</f>
        <v>0</v>
      </c>
      <c r="BL249" s="15" t="s">
        <v>207</v>
      </c>
      <c r="BM249" s="221" t="s">
        <v>510</v>
      </c>
    </row>
    <row r="250" spans="1:65" s="2" customFormat="1" ht="16.5" customHeight="1">
      <c r="A250" s="32"/>
      <c r="B250" s="33"/>
      <c r="C250" s="209" t="s">
        <v>511</v>
      </c>
      <c r="D250" s="209" t="s">
        <v>138</v>
      </c>
      <c r="E250" s="210" t="s">
        <v>512</v>
      </c>
      <c r="F250" s="211" t="s">
        <v>513</v>
      </c>
      <c r="G250" s="212" t="s">
        <v>187</v>
      </c>
      <c r="H250" s="213">
        <v>2</v>
      </c>
      <c r="I250" s="214"/>
      <c r="J250" s="215">
        <f>ROUND(I250*H250,2)</f>
        <v>0</v>
      </c>
      <c r="K250" s="216"/>
      <c r="L250" s="37"/>
      <c r="M250" s="217" t="s">
        <v>1</v>
      </c>
      <c r="N250" s="218" t="s">
        <v>40</v>
      </c>
      <c r="O250" s="69"/>
      <c r="P250" s="219">
        <f>O250*H250</f>
        <v>0</v>
      </c>
      <c r="Q250" s="219">
        <v>0</v>
      </c>
      <c r="R250" s="219">
        <f>Q250*H250</f>
        <v>0</v>
      </c>
      <c r="S250" s="219">
        <v>0</v>
      </c>
      <c r="T250" s="220">
        <f>S250*H250</f>
        <v>0</v>
      </c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R250" s="221" t="s">
        <v>207</v>
      </c>
      <c r="AT250" s="221" t="s">
        <v>138</v>
      </c>
      <c r="AU250" s="221" t="s">
        <v>81</v>
      </c>
      <c r="AY250" s="15" t="s">
        <v>135</v>
      </c>
      <c r="BE250" s="222">
        <f>IF(N250="základní",J250,0)</f>
        <v>0</v>
      </c>
      <c r="BF250" s="222">
        <f>IF(N250="snížená",J250,0)</f>
        <v>0</v>
      </c>
      <c r="BG250" s="222">
        <f>IF(N250="zákl. přenesená",J250,0)</f>
        <v>0</v>
      </c>
      <c r="BH250" s="222">
        <f>IF(N250="sníž. přenesená",J250,0)</f>
        <v>0</v>
      </c>
      <c r="BI250" s="222">
        <f>IF(N250="nulová",J250,0)</f>
        <v>0</v>
      </c>
      <c r="BJ250" s="15" t="s">
        <v>14</v>
      </c>
      <c r="BK250" s="222">
        <f>ROUND(I250*H250,2)</f>
        <v>0</v>
      </c>
      <c r="BL250" s="15" t="s">
        <v>207</v>
      </c>
      <c r="BM250" s="221" t="s">
        <v>514</v>
      </c>
    </row>
    <row r="251" spans="1:65" s="2" customFormat="1" ht="21.75" customHeight="1">
      <c r="A251" s="32"/>
      <c r="B251" s="33"/>
      <c r="C251" s="209" t="s">
        <v>515</v>
      </c>
      <c r="D251" s="209" t="s">
        <v>138</v>
      </c>
      <c r="E251" s="210" t="s">
        <v>516</v>
      </c>
      <c r="F251" s="211" t="s">
        <v>517</v>
      </c>
      <c r="G251" s="212" t="s">
        <v>146</v>
      </c>
      <c r="H251" s="213">
        <v>1.1000000000000001</v>
      </c>
      <c r="I251" s="214"/>
      <c r="J251" s="215">
        <f>ROUND(I251*H251,2)</f>
        <v>0</v>
      </c>
      <c r="K251" s="216"/>
      <c r="L251" s="37"/>
      <c r="M251" s="217" t="s">
        <v>1</v>
      </c>
      <c r="N251" s="218" t="s">
        <v>40</v>
      </c>
      <c r="O251" s="69"/>
      <c r="P251" s="219">
        <f>O251*H251</f>
        <v>0</v>
      </c>
      <c r="Q251" s="219">
        <v>0</v>
      </c>
      <c r="R251" s="219">
        <f>Q251*H251</f>
        <v>0</v>
      </c>
      <c r="S251" s="219">
        <v>0</v>
      </c>
      <c r="T251" s="220">
        <f>S251*H251</f>
        <v>0</v>
      </c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R251" s="221" t="s">
        <v>207</v>
      </c>
      <c r="AT251" s="221" t="s">
        <v>138</v>
      </c>
      <c r="AU251" s="221" t="s">
        <v>81</v>
      </c>
      <c r="AY251" s="15" t="s">
        <v>135</v>
      </c>
      <c r="BE251" s="222">
        <f>IF(N251="základní",J251,0)</f>
        <v>0</v>
      </c>
      <c r="BF251" s="222">
        <f>IF(N251="snížená",J251,0)</f>
        <v>0</v>
      </c>
      <c r="BG251" s="222">
        <f>IF(N251="zákl. přenesená",J251,0)</f>
        <v>0</v>
      </c>
      <c r="BH251" s="222">
        <f>IF(N251="sníž. přenesená",J251,0)</f>
        <v>0</v>
      </c>
      <c r="BI251" s="222">
        <f>IF(N251="nulová",J251,0)</f>
        <v>0</v>
      </c>
      <c r="BJ251" s="15" t="s">
        <v>14</v>
      </c>
      <c r="BK251" s="222">
        <f>ROUND(I251*H251,2)</f>
        <v>0</v>
      </c>
      <c r="BL251" s="15" t="s">
        <v>207</v>
      </c>
      <c r="BM251" s="221" t="s">
        <v>518</v>
      </c>
    </row>
    <row r="252" spans="1:65" s="2" customFormat="1" ht="16.5" customHeight="1">
      <c r="A252" s="32"/>
      <c r="B252" s="33"/>
      <c r="C252" s="235" t="s">
        <v>519</v>
      </c>
      <c r="D252" s="235" t="s">
        <v>190</v>
      </c>
      <c r="E252" s="236" t="s">
        <v>520</v>
      </c>
      <c r="F252" s="237" t="s">
        <v>521</v>
      </c>
      <c r="G252" s="238" t="s">
        <v>146</v>
      </c>
      <c r="H252" s="239">
        <v>1.1000000000000001</v>
      </c>
      <c r="I252" s="240"/>
      <c r="J252" s="241">
        <f>ROUND(I252*H252,2)</f>
        <v>0</v>
      </c>
      <c r="K252" s="242"/>
      <c r="L252" s="243"/>
      <c r="M252" s="244" t="s">
        <v>1</v>
      </c>
      <c r="N252" s="245" t="s">
        <v>40</v>
      </c>
      <c r="O252" s="69"/>
      <c r="P252" s="219">
        <f>O252*H252</f>
        <v>0</v>
      </c>
      <c r="Q252" s="219">
        <v>0</v>
      </c>
      <c r="R252" s="219">
        <f>Q252*H252</f>
        <v>0</v>
      </c>
      <c r="S252" s="219">
        <v>0</v>
      </c>
      <c r="T252" s="220">
        <f>S252*H252</f>
        <v>0</v>
      </c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R252" s="221" t="s">
        <v>288</v>
      </c>
      <c r="AT252" s="221" t="s">
        <v>190</v>
      </c>
      <c r="AU252" s="221" t="s">
        <v>81</v>
      </c>
      <c r="AY252" s="15" t="s">
        <v>135</v>
      </c>
      <c r="BE252" s="222">
        <f>IF(N252="základní",J252,0)</f>
        <v>0</v>
      </c>
      <c r="BF252" s="222">
        <f>IF(N252="snížená",J252,0)</f>
        <v>0</v>
      </c>
      <c r="BG252" s="222">
        <f>IF(N252="zákl. přenesená",J252,0)</f>
        <v>0</v>
      </c>
      <c r="BH252" s="222">
        <f>IF(N252="sníž. přenesená",J252,0)</f>
        <v>0</v>
      </c>
      <c r="BI252" s="222">
        <f>IF(N252="nulová",J252,0)</f>
        <v>0</v>
      </c>
      <c r="BJ252" s="15" t="s">
        <v>14</v>
      </c>
      <c r="BK252" s="222">
        <f>ROUND(I252*H252,2)</f>
        <v>0</v>
      </c>
      <c r="BL252" s="15" t="s">
        <v>207</v>
      </c>
      <c r="BM252" s="221" t="s">
        <v>522</v>
      </c>
    </row>
    <row r="253" spans="1:65" s="2" customFormat="1" ht="21.75" customHeight="1">
      <c r="A253" s="32"/>
      <c r="B253" s="33"/>
      <c r="C253" s="209" t="s">
        <v>523</v>
      </c>
      <c r="D253" s="209" t="s">
        <v>138</v>
      </c>
      <c r="E253" s="210" t="s">
        <v>524</v>
      </c>
      <c r="F253" s="211" t="s">
        <v>525</v>
      </c>
      <c r="G253" s="212" t="s">
        <v>270</v>
      </c>
      <c r="H253" s="246"/>
      <c r="I253" s="214"/>
      <c r="J253" s="215">
        <f>ROUND(I253*H253,2)</f>
        <v>0</v>
      </c>
      <c r="K253" s="216"/>
      <c r="L253" s="37"/>
      <c r="M253" s="217" t="s">
        <v>1</v>
      </c>
      <c r="N253" s="218" t="s">
        <v>40</v>
      </c>
      <c r="O253" s="69"/>
      <c r="P253" s="219">
        <f>O253*H253</f>
        <v>0</v>
      </c>
      <c r="Q253" s="219">
        <v>0</v>
      </c>
      <c r="R253" s="219">
        <f>Q253*H253</f>
        <v>0</v>
      </c>
      <c r="S253" s="219">
        <v>0</v>
      </c>
      <c r="T253" s="220">
        <f>S253*H253</f>
        <v>0</v>
      </c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R253" s="221" t="s">
        <v>207</v>
      </c>
      <c r="AT253" s="221" t="s">
        <v>138</v>
      </c>
      <c r="AU253" s="221" t="s">
        <v>81</v>
      </c>
      <c r="AY253" s="15" t="s">
        <v>135</v>
      </c>
      <c r="BE253" s="222">
        <f>IF(N253="základní",J253,0)</f>
        <v>0</v>
      </c>
      <c r="BF253" s="222">
        <f>IF(N253="snížená",J253,0)</f>
        <v>0</v>
      </c>
      <c r="BG253" s="222">
        <f>IF(N253="zákl. přenesená",J253,0)</f>
        <v>0</v>
      </c>
      <c r="BH253" s="222">
        <f>IF(N253="sníž. přenesená",J253,0)</f>
        <v>0</v>
      </c>
      <c r="BI253" s="222">
        <f>IF(N253="nulová",J253,0)</f>
        <v>0</v>
      </c>
      <c r="BJ253" s="15" t="s">
        <v>14</v>
      </c>
      <c r="BK253" s="222">
        <f>ROUND(I253*H253,2)</f>
        <v>0</v>
      </c>
      <c r="BL253" s="15" t="s">
        <v>207</v>
      </c>
      <c r="BM253" s="221" t="s">
        <v>526</v>
      </c>
    </row>
    <row r="254" spans="1:65" s="12" customFormat="1" ht="22.9" customHeight="1">
      <c r="B254" s="193"/>
      <c r="C254" s="194"/>
      <c r="D254" s="195" t="s">
        <v>74</v>
      </c>
      <c r="E254" s="207" t="s">
        <v>527</v>
      </c>
      <c r="F254" s="207" t="s">
        <v>528</v>
      </c>
      <c r="G254" s="194"/>
      <c r="H254" s="194"/>
      <c r="I254" s="197"/>
      <c r="J254" s="208">
        <f>BK254</f>
        <v>0</v>
      </c>
      <c r="K254" s="194"/>
      <c r="L254" s="199"/>
      <c r="M254" s="200"/>
      <c r="N254" s="201"/>
      <c r="O254" s="201"/>
      <c r="P254" s="202">
        <f>SUM(P255:P256)</f>
        <v>0</v>
      </c>
      <c r="Q254" s="201"/>
      <c r="R254" s="202">
        <f>SUM(R255:R256)</f>
        <v>5.8264999999999997E-2</v>
      </c>
      <c r="S254" s="201"/>
      <c r="T254" s="203">
        <f>SUM(T255:T256)</f>
        <v>0</v>
      </c>
      <c r="AR254" s="204" t="s">
        <v>81</v>
      </c>
      <c r="AT254" s="205" t="s">
        <v>74</v>
      </c>
      <c r="AU254" s="205" t="s">
        <v>14</v>
      </c>
      <c r="AY254" s="204" t="s">
        <v>135</v>
      </c>
      <c r="BK254" s="206">
        <f>SUM(BK255:BK256)</f>
        <v>0</v>
      </c>
    </row>
    <row r="255" spans="1:65" s="2" customFormat="1" ht="21.75" customHeight="1">
      <c r="A255" s="32"/>
      <c r="B255" s="33"/>
      <c r="C255" s="209" t="s">
        <v>529</v>
      </c>
      <c r="D255" s="209" t="s">
        <v>138</v>
      </c>
      <c r="E255" s="210" t="s">
        <v>530</v>
      </c>
      <c r="F255" s="211" t="s">
        <v>531</v>
      </c>
      <c r="G255" s="212" t="s">
        <v>141</v>
      </c>
      <c r="H255" s="213">
        <v>4.3</v>
      </c>
      <c r="I255" s="214"/>
      <c r="J255" s="215">
        <f>ROUND(I255*H255,2)</f>
        <v>0</v>
      </c>
      <c r="K255" s="216"/>
      <c r="L255" s="37"/>
      <c r="M255" s="217" t="s">
        <v>1</v>
      </c>
      <c r="N255" s="218" t="s">
        <v>40</v>
      </c>
      <c r="O255" s="69"/>
      <c r="P255" s="219">
        <f>O255*H255</f>
        <v>0</v>
      </c>
      <c r="Q255" s="219">
        <v>1.355E-2</v>
      </c>
      <c r="R255" s="219">
        <f>Q255*H255</f>
        <v>5.8264999999999997E-2</v>
      </c>
      <c r="S255" s="219">
        <v>0</v>
      </c>
      <c r="T255" s="220">
        <f>S255*H255</f>
        <v>0</v>
      </c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R255" s="221" t="s">
        <v>207</v>
      </c>
      <c r="AT255" s="221" t="s">
        <v>138</v>
      </c>
      <c r="AU255" s="221" t="s">
        <v>81</v>
      </c>
      <c r="AY255" s="15" t="s">
        <v>135</v>
      </c>
      <c r="BE255" s="222">
        <f>IF(N255="základní",J255,0)</f>
        <v>0</v>
      </c>
      <c r="BF255" s="222">
        <f>IF(N255="snížená",J255,0)</f>
        <v>0</v>
      </c>
      <c r="BG255" s="222">
        <f>IF(N255="zákl. přenesená",J255,0)</f>
        <v>0</v>
      </c>
      <c r="BH255" s="222">
        <f>IF(N255="sníž. přenesená",J255,0)</f>
        <v>0</v>
      </c>
      <c r="BI255" s="222">
        <f>IF(N255="nulová",J255,0)</f>
        <v>0</v>
      </c>
      <c r="BJ255" s="15" t="s">
        <v>14</v>
      </c>
      <c r="BK255" s="222">
        <f>ROUND(I255*H255,2)</f>
        <v>0</v>
      </c>
      <c r="BL255" s="15" t="s">
        <v>207</v>
      </c>
      <c r="BM255" s="221" t="s">
        <v>532</v>
      </c>
    </row>
    <row r="256" spans="1:65" s="2" customFormat="1" ht="21.75" customHeight="1">
      <c r="A256" s="32"/>
      <c r="B256" s="33"/>
      <c r="C256" s="209" t="s">
        <v>533</v>
      </c>
      <c r="D256" s="209" t="s">
        <v>138</v>
      </c>
      <c r="E256" s="210" t="s">
        <v>534</v>
      </c>
      <c r="F256" s="211" t="s">
        <v>535</v>
      </c>
      <c r="G256" s="212" t="s">
        <v>270</v>
      </c>
      <c r="H256" s="246"/>
      <c r="I256" s="214"/>
      <c r="J256" s="215">
        <f>ROUND(I256*H256,2)</f>
        <v>0</v>
      </c>
      <c r="K256" s="216"/>
      <c r="L256" s="37"/>
      <c r="M256" s="217" t="s">
        <v>1</v>
      </c>
      <c r="N256" s="218" t="s">
        <v>40</v>
      </c>
      <c r="O256" s="69"/>
      <c r="P256" s="219">
        <f>O256*H256</f>
        <v>0</v>
      </c>
      <c r="Q256" s="219">
        <v>0</v>
      </c>
      <c r="R256" s="219">
        <f>Q256*H256</f>
        <v>0</v>
      </c>
      <c r="S256" s="219">
        <v>0</v>
      </c>
      <c r="T256" s="220">
        <f>S256*H256</f>
        <v>0</v>
      </c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R256" s="221" t="s">
        <v>207</v>
      </c>
      <c r="AT256" s="221" t="s">
        <v>138</v>
      </c>
      <c r="AU256" s="221" t="s">
        <v>81</v>
      </c>
      <c r="AY256" s="15" t="s">
        <v>135</v>
      </c>
      <c r="BE256" s="222">
        <f>IF(N256="základní",J256,0)</f>
        <v>0</v>
      </c>
      <c r="BF256" s="222">
        <f>IF(N256="snížená",J256,0)</f>
        <v>0</v>
      </c>
      <c r="BG256" s="222">
        <f>IF(N256="zákl. přenesená",J256,0)</f>
        <v>0</v>
      </c>
      <c r="BH256" s="222">
        <f>IF(N256="sníž. přenesená",J256,0)</f>
        <v>0</v>
      </c>
      <c r="BI256" s="222">
        <f>IF(N256="nulová",J256,0)</f>
        <v>0</v>
      </c>
      <c r="BJ256" s="15" t="s">
        <v>14</v>
      </c>
      <c r="BK256" s="222">
        <f>ROUND(I256*H256,2)</f>
        <v>0</v>
      </c>
      <c r="BL256" s="15" t="s">
        <v>207</v>
      </c>
      <c r="BM256" s="221" t="s">
        <v>536</v>
      </c>
    </row>
    <row r="257" spans="1:65" s="12" customFormat="1" ht="22.9" customHeight="1">
      <c r="B257" s="193"/>
      <c r="C257" s="194"/>
      <c r="D257" s="195" t="s">
        <v>74</v>
      </c>
      <c r="E257" s="207" t="s">
        <v>537</v>
      </c>
      <c r="F257" s="207" t="s">
        <v>538</v>
      </c>
      <c r="G257" s="194"/>
      <c r="H257" s="194"/>
      <c r="I257" s="197"/>
      <c r="J257" s="208">
        <f>BK257</f>
        <v>0</v>
      </c>
      <c r="K257" s="194"/>
      <c r="L257" s="199"/>
      <c r="M257" s="200"/>
      <c r="N257" s="201"/>
      <c r="O257" s="201"/>
      <c r="P257" s="202">
        <f>SUM(P258:P261)</f>
        <v>0</v>
      </c>
      <c r="Q257" s="201"/>
      <c r="R257" s="202">
        <f>SUM(R258:R261)</f>
        <v>1.38E-2</v>
      </c>
      <c r="S257" s="201"/>
      <c r="T257" s="203">
        <f>SUM(T258:T261)</f>
        <v>4.8000000000000001E-2</v>
      </c>
      <c r="AR257" s="204" t="s">
        <v>81</v>
      </c>
      <c r="AT257" s="205" t="s">
        <v>74</v>
      </c>
      <c r="AU257" s="205" t="s">
        <v>14</v>
      </c>
      <c r="AY257" s="204" t="s">
        <v>135</v>
      </c>
      <c r="BK257" s="206">
        <f>SUM(BK258:BK261)</f>
        <v>0</v>
      </c>
    </row>
    <row r="258" spans="1:65" s="2" customFormat="1" ht="21.75" customHeight="1">
      <c r="A258" s="32"/>
      <c r="B258" s="33"/>
      <c r="C258" s="209" t="s">
        <v>539</v>
      </c>
      <c r="D258" s="209" t="s">
        <v>138</v>
      </c>
      <c r="E258" s="210" t="s">
        <v>540</v>
      </c>
      <c r="F258" s="211" t="s">
        <v>541</v>
      </c>
      <c r="G258" s="212" t="s">
        <v>187</v>
      </c>
      <c r="H258" s="213">
        <v>1</v>
      </c>
      <c r="I258" s="214"/>
      <c r="J258" s="215">
        <f>ROUND(I258*H258,2)</f>
        <v>0</v>
      </c>
      <c r="K258" s="216"/>
      <c r="L258" s="37"/>
      <c r="M258" s="217" t="s">
        <v>1</v>
      </c>
      <c r="N258" s="218" t="s">
        <v>40</v>
      </c>
      <c r="O258" s="69"/>
      <c r="P258" s="219">
        <f>O258*H258</f>
        <v>0</v>
      </c>
      <c r="Q258" s="219">
        <v>0</v>
      </c>
      <c r="R258" s="219">
        <f>Q258*H258</f>
        <v>0</v>
      </c>
      <c r="S258" s="219">
        <v>0</v>
      </c>
      <c r="T258" s="220">
        <f>S258*H258</f>
        <v>0</v>
      </c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R258" s="221" t="s">
        <v>207</v>
      </c>
      <c r="AT258" s="221" t="s">
        <v>138</v>
      </c>
      <c r="AU258" s="221" t="s">
        <v>81</v>
      </c>
      <c r="AY258" s="15" t="s">
        <v>135</v>
      </c>
      <c r="BE258" s="222">
        <f>IF(N258="základní",J258,0)</f>
        <v>0</v>
      </c>
      <c r="BF258" s="222">
        <f>IF(N258="snížená",J258,0)</f>
        <v>0</v>
      </c>
      <c r="BG258" s="222">
        <f>IF(N258="zákl. přenesená",J258,0)</f>
        <v>0</v>
      </c>
      <c r="BH258" s="222">
        <f>IF(N258="sníž. přenesená",J258,0)</f>
        <v>0</v>
      </c>
      <c r="BI258" s="222">
        <f>IF(N258="nulová",J258,0)</f>
        <v>0</v>
      </c>
      <c r="BJ258" s="15" t="s">
        <v>14</v>
      </c>
      <c r="BK258" s="222">
        <f>ROUND(I258*H258,2)</f>
        <v>0</v>
      </c>
      <c r="BL258" s="15" t="s">
        <v>207</v>
      </c>
      <c r="BM258" s="221" t="s">
        <v>542</v>
      </c>
    </row>
    <row r="259" spans="1:65" s="2" customFormat="1" ht="16.5" customHeight="1">
      <c r="A259" s="32"/>
      <c r="B259" s="33"/>
      <c r="C259" s="235" t="s">
        <v>543</v>
      </c>
      <c r="D259" s="235" t="s">
        <v>190</v>
      </c>
      <c r="E259" s="236" t="s">
        <v>544</v>
      </c>
      <c r="F259" s="237" t="s">
        <v>545</v>
      </c>
      <c r="G259" s="238" t="s">
        <v>187</v>
      </c>
      <c r="H259" s="239">
        <v>1</v>
      </c>
      <c r="I259" s="240"/>
      <c r="J259" s="241">
        <f>ROUND(I259*H259,2)</f>
        <v>0</v>
      </c>
      <c r="K259" s="242"/>
      <c r="L259" s="243"/>
      <c r="M259" s="244" t="s">
        <v>1</v>
      </c>
      <c r="N259" s="245" t="s">
        <v>40</v>
      </c>
      <c r="O259" s="69"/>
      <c r="P259" s="219">
        <f>O259*H259</f>
        <v>0</v>
      </c>
      <c r="Q259" s="219">
        <v>1.38E-2</v>
      </c>
      <c r="R259" s="219">
        <f>Q259*H259</f>
        <v>1.38E-2</v>
      </c>
      <c r="S259" s="219">
        <v>0</v>
      </c>
      <c r="T259" s="220">
        <f>S259*H259</f>
        <v>0</v>
      </c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R259" s="221" t="s">
        <v>288</v>
      </c>
      <c r="AT259" s="221" t="s">
        <v>190</v>
      </c>
      <c r="AU259" s="221" t="s">
        <v>81</v>
      </c>
      <c r="AY259" s="15" t="s">
        <v>135</v>
      </c>
      <c r="BE259" s="222">
        <f>IF(N259="základní",J259,0)</f>
        <v>0</v>
      </c>
      <c r="BF259" s="222">
        <f>IF(N259="snížená",J259,0)</f>
        <v>0</v>
      </c>
      <c r="BG259" s="222">
        <f>IF(N259="zákl. přenesená",J259,0)</f>
        <v>0</v>
      </c>
      <c r="BH259" s="222">
        <f>IF(N259="sníž. přenesená",J259,0)</f>
        <v>0</v>
      </c>
      <c r="BI259" s="222">
        <f>IF(N259="nulová",J259,0)</f>
        <v>0</v>
      </c>
      <c r="BJ259" s="15" t="s">
        <v>14</v>
      </c>
      <c r="BK259" s="222">
        <f>ROUND(I259*H259,2)</f>
        <v>0</v>
      </c>
      <c r="BL259" s="15" t="s">
        <v>207</v>
      </c>
      <c r="BM259" s="221" t="s">
        <v>546</v>
      </c>
    </row>
    <row r="260" spans="1:65" s="2" customFormat="1" ht="21.75" customHeight="1">
      <c r="A260" s="32"/>
      <c r="B260" s="33"/>
      <c r="C260" s="209" t="s">
        <v>547</v>
      </c>
      <c r="D260" s="209" t="s">
        <v>138</v>
      </c>
      <c r="E260" s="210" t="s">
        <v>548</v>
      </c>
      <c r="F260" s="211" t="s">
        <v>549</v>
      </c>
      <c r="G260" s="212" t="s">
        <v>187</v>
      </c>
      <c r="H260" s="213">
        <v>2</v>
      </c>
      <c r="I260" s="214"/>
      <c r="J260" s="215">
        <f>ROUND(I260*H260,2)</f>
        <v>0</v>
      </c>
      <c r="K260" s="216"/>
      <c r="L260" s="37"/>
      <c r="M260" s="217" t="s">
        <v>1</v>
      </c>
      <c r="N260" s="218" t="s">
        <v>40</v>
      </c>
      <c r="O260" s="69"/>
      <c r="P260" s="219">
        <f>O260*H260</f>
        <v>0</v>
      </c>
      <c r="Q260" s="219">
        <v>0</v>
      </c>
      <c r="R260" s="219">
        <f>Q260*H260</f>
        <v>0</v>
      </c>
      <c r="S260" s="219">
        <v>2.4E-2</v>
      </c>
      <c r="T260" s="220">
        <f>S260*H260</f>
        <v>4.8000000000000001E-2</v>
      </c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R260" s="221" t="s">
        <v>207</v>
      </c>
      <c r="AT260" s="221" t="s">
        <v>138</v>
      </c>
      <c r="AU260" s="221" t="s">
        <v>81</v>
      </c>
      <c r="AY260" s="15" t="s">
        <v>135</v>
      </c>
      <c r="BE260" s="222">
        <f>IF(N260="základní",J260,0)</f>
        <v>0</v>
      </c>
      <c r="BF260" s="222">
        <f>IF(N260="snížená",J260,0)</f>
        <v>0</v>
      </c>
      <c r="BG260" s="222">
        <f>IF(N260="zákl. přenesená",J260,0)</f>
        <v>0</v>
      </c>
      <c r="BH260" s="222">
        <f>IF(N260="sníž. přenesená",J260,0)</f>
        <v>0</v>
      </c>
      <c r="BI260" s="222">
        <f>IF(N260="nulová",J260,0)</f>
        <v>0</v>
      </c>
      <c r="BJ260" s="15" t="s">
        <v>14</v>
      </c>
      <c r="BK260" s="222">
        <f>ROUND(I260*H260,2)</f>
        <v>0</v>
      </c>
      <c r="BL260" s="15" t="s">
        <v>207</v>
      </c>
      <c r="BM260" s="221" t="s">
        <v>550</v>
      </c>
    </row>
    <row r="261" spans="1:65" s="2" customFormat="1" ht="21.75" customHeight="1">
      <c r="A261" s="32"/>
      <c r="B261" s="33"/>
      <c r="C261" s="209" t="s">
        <v>551</v>
      </c>
      <c r="D261" s="209" t="s">
        <v>138</v>
      </c>
      <c r="E261" s="210" t="s">
        <v>552</v>
      </c>
      <c r="F261" s="211" t="s">
        <v>553</v>
      </c>
      <c r="G261" s="212" t="s">
        <v>270</v>
      </c>
      <c r="H261" s="246"/>
      <c r="I261" s="214"/>
      <c r="J261" s="215">
        <f>ROUND(I261*H261,2)</f>
        <v>0</v>
      </c>
      <c r="K261" s="216"/>
      <c r="L261" s="37"/>
      <c r="M261" s="217" t="s">
        <v>1</v>
      </c>
      <c r="N261" s="218" t="s">
        <v>40</v>
      </c>
      <c r="O261" s="69"/>
      <c r="P261" s="219">
        <f>O261*H261</f>
        <v>0</v>
      </c>
      <c r="Q261" s="219">
        <v>0</v>
      </c>
      <c r="R261" s="219">
        <f>Q261*H261</f>
        <v>0</v>
      </c>
      <c r="S261" s="219">
        <v>0</v>
      </c>
      <c r="T261" s="220">
        <f>S261*H261</f>
        <v>0</v>
      </c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R261" s="221" t="s">
        <v>207</v>
      </c>
      <c r="AT261" s="221" t="s">
        <v>138</v>
      </c>
      <c r="AU261" s="221" t="s">
        <v>81</v>
      </c>
      <c r="AY261" s="15" t="s">
        <v>135</v>
      </c>
      <c r="BE261" s="222">
        <f>IF(N261="základní",J261,0)</f>
        <v>0</v>
      </c>
      <c r="BF261" s="222">
        <f>IF(N261="snížená",J261,0)</f>
        <v>0</v>
      </c>
      <c r="BG261" s="222">
        <f>IF(N261="zákl. přenesená",J261,0)</f>
        <v>0</v>
      </c>
      <c r="BH261" s="222">
        <f>IF(N261="sníž. přenesená",J261,0)</f>
        <v>0</v>
      </c>
      <c r="BI261" s="222">
        <f>IF(N261="nulová",J261,0)</f>
        <v>0</v>
      </c>
      <c r="BJ261" s="15" t="s">
        <v>14</v>
      </c>
      <c r="BK261" s="222">
        <f>ROUND(I261*H261,2)</f>
        <v>0</v>
      </c>
      <c r="BL261" s="15" t="s">
        <v>207</v>
      </c>
      <c r="BM261" s="221" t="s">
        <v>554</v>
      </c>
    </row>
    <row r="262" spans="1:65" s="12" customFormat="1" ht="22.9" customHeight="1">
      <c r="B262" s="193"/>
      <c r="C262" s="194"/>
      <c r="D262" s="195" t="s">
        <v>74</v>
      </c>
      <c r="E262" s="207" t="s">
        <v>555</v>
      </c>
      <c r="F262" s="207" t="s">
        <v>556</v>
      </c>
      <c r="G262" s="194"/>
      <c r="H262" s="194"/>
      <c r="I262" s="197"/>
      <c r="J262" s="208">
        <f>BK262</f>
        <v>0</v>
      </c>
      <c r="K262" s="194"/>
      <c r="L262" s="199"/>
      <c r="M262" s="200"/>
      <c r="N262" s="201"/>
      <c r="O262" s="201"/>
      <c r="P262" s="202">
        <f>SUM(P263:P273)</f>
        <v>0</v>
      </c>
      <c r="Q262" s="201"/>
      <c r="R262" s="202">
        <f>SUM(R263:R273)</f>
        <v>0.30038850000000006</v>
      </c>
      <c r="S262" s="201"/>
      <c r="T262" s="203">
        <f>SUM(T263:T273)</f>
        <v>0.60963610000000001</v>
      </c>
      <c r="AR262" s="204" t="s">
        <v>81</v>
      </c>
      <c r="AT262" s="205" t="s">
        <v>74</v>
      </c>
      <c r="AU262" s="205" t="s">
        <v>14</v>
      </c>
      <c r="AY262" s="204" t="s">
        <v>135</v>
      </c>
      <c r="BK262" s="206">
        <f>SUM(BK263:BK273)</f>
        <v>0</v>
      </c>
    </row>
    <row r="263" spans="1:65" s="2" customFormat="1" ht="16.5" customHeight="1">
      <c r="A263" s="32"/>
      <c r="B263" s="33"/>
      <c r="C263" s="209" t="s">
        <v>557</v>
      </c>
      <c r="D263" s="209" t="s">
        <v>138</v>
      </c>
      <c r="E263" s="210" t="s">
        <v>558</v>
      </c>
      <c r="F263" s="211" t="s">
        <v>559</v>
      </c>
      <c r="G263" s="212" t="s">
        <v>141</v>
      </c>
      <c r="H263" s="213">
        <v>7.7</v>
      </c>
      <c r="I263" s="214"/>
      <c r="J263" s="215">
        <f t="shared" ref="J263:J268" si="45">ROUND(I263*H263,2)</f>
        <v>0</v>
      </c>
      <c r="K263" s="216"/>
      <c r="L263" s="37"/>
      <c r="M263" s="217" t="s">
        <v>1</v>
      </c>
      <c r="N263" s="218" t="s">
        <v>40</v>
      </c>
      <c r="O263" s="69"/>
      <c r="P263" s="219">
        <f t="shared" ref="P263:P268" si="46">O263*H263</f>
        <v>0</v>
      </c>
      <c r="Q263" s="219">
        <v>0</v>
      </c>
      <c r="R263" s="219">
        <f t="shared" ref="R263:R268" si="47">Q263*H263</f>
        <v>0</v>
      </c>
      <c r="S263" s="219">
        <v>0</v>
      </c>
      <c r="T263" s="220">
        <f t="shared" ref="T263:T268" si="48">S263*H263</f>
        <v>0</v>
      </c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R263" s="221" t="s">
        <v>207</v>
      </c>
      <c r="AT263" s="221" t="s">
        <v>138</v>
      </c>
      <c r="AU263" s="221" t="s">
        <v>81</v>
      </c>
      <c r="AY263" s="15" t="s">
        <v>135</v>
      </c>
      <c r="BE263" s="222">
        <f t="shared" ref="BE263:BE268" si="49">IF(N263="základní",J263,0)</f>
        <v>0</v>
      </c>
      <c r="BF263" s="222">
        <f t="shared" ref="BF263:BF268" si="50">IF(N263="snížená",J263,0)</f>
        <v>0</v>
      </c>
      <c r="BG263" s="222">
        <f t="shared" ref="BG263:BG268" si="51">IF(N263="zákl. přenesená",J263,0)</f>
        <v>0</v>
      </c>
      <c r="BH263" s="222">
        <f t="shared" ref="BH263:BH268" si="52">IF(N263="sníž. přenesená",J263,0)</f>
        <v>0</v>
      </c>
      <c r="BI263" s="222">
        <f t="shared" ref="BI263:BI268" si="53">IF(N263="nulová",J263,0)</f>
        <v>0</v>
      </c>
      <c r="BJ263" s="15" t="s">
        <v>14</v>
      </c>
      <c r="BK263" s="222">
        <f t="shared" ref="BK263:BK268" si="54">ROUND(I263*H263,2)</f>
        <v>0</v>
      </c>
      <c r="BL263" s="15" t="s">
        <v>207</v>
      </c>
      <c r="BM263" s="221" t="s">
        <v>560</v>
      </c>
    </row>
    <row r="264" spans="1:65" s="2" customFormat="1" ht="16.5" customHeight="1">
      <c r="A264" s="32"/>
      <c r="B264" s="33"/>
      <c r="C264" s="209" t="s">
        <v>561</v>
      </c>
      <c r="D264" s="209" t="s">
        <v>138</v>
      </c>
      <c r="E264" s="210" t="s">
        <v>562</v>
      </c>
      <c r="F264" s="211" t="s">
        <v>563</v>
      </c>
      <c r="G264" s="212" t="s">
        <v>141</v>
      </c>
      <c r="H264" s="213">
        <v>7.7</v>
      </c>
      <c r="I264" s="214"/>
      <c r="J264" s="215">
        <f t="shared" si="45"/>
        <v>0</v>
      </c>
      <c r="K264" s="216"/>
      <c r="L264" s="37"/>
      <c r="M264" s="217" t="s">
        <v>1</v>
      </c>
      <c r="N264" s="218" t="s">
        <v>40</v>
      </c>
      <c r="O264" s="69"/>
      <c r="P264" s="219">
        <f t="shared" si="46"/>
        <v>0</v>
      </c>
      <c r="Q264" s="219">
        <v>2.9999999999999997E-4</v>
      </c>
      <c r="R264" s="219">
        <f t="shared" si="47"/>
        <v>2.31E-3</v>
      </c>
      <c r="S264" s="219">
        <v>0</v>
      </c>
      <c r="T264" s="220">
        <f t="shared" si="48"/>
        <v>0</v>
      </c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R264" s="221" t="s">
        <v>207</v>
      </c>
      <c r="AT264" s="221" t="s">
        <v>138</v>
      </c>
      <c r="AU264" s="221" t="s">
        <v>81</v>
      </c>
      <c r="AY264" s="15" t="s">
        <v>135</v>
      </c>
      <c r="BE264" s="222">
        <f t="shared" si="49"/>
        <v>0</v>
      </c>
      <c r="BF264" s="222">
        <f t="shared" si="50"/>
        <v>0</v>
      </c>
      <c r="BG264" s="222">
        <f t="shared" si="51"/>
        <v>0</v>
      </c>
      <c r="BH264" s="222">
        <f t="shared" si="52"/>
        <v>0</v>
      </c>
      <c r="BI264" s="222">
        <f t="shared" si="53"/>
        <v>0</v>
      </c>
      <c r="BJ264" s="15" t="s">
        <v>14</v>
      </c>
      <c r="BK264" s="222">
        <f t="shared" si="54"/>
        <v>0</v>
      </c>
      <c r="BL264" s="15" t="s">
        <v>207</v>
      </c>
      <c r="BM264" s="221" t="s">
        <v>564</v>
      </c>
    </row>
    <row r="265" spans="1:65" s="2" customFormat="1" ht="16.5" customHeight="1">
      <c r="A265" s="32"/>
      <c r="B265" s="33"/>
      <c r="C265" s="209" t="s">
        <v>565</v>
      </c>
      <c r="D265" s="209" t="s">
        <v>138</v>
      </c>
      <c r="E265" s="210" t="s">
        <v>566</v>
      </c>
      <c r="F265" s="211" t="s">
        <v>567</v>
      </c>
      <c r="G265" s="212" t="s">
        <v>141</v>
      </c>
      <c r="H265" s="213">
        <v>7.7</v>
      </c>
      <c r="I265" s="214"/>
      <c r="J265" s="215">
        <f t="shared" si="45"/>
        <v>0</v>
      </c>
      <c r="K265" s="216"/>
      <c r="L265" s="37"/>
      <c r="M265" s="217" t="s">
        <v>1</v>
      </c>
      <c r="N265" s="218" t="s">
        <v>40</v>
      </c>
      <c r="O265" s="69"/>
      <c r="P265" s="219">
        <f t="shared" si="46"/>
        <v>0</v>
      </c>
      <c r="Q265" s="219">
        <v>1.2E-2</v>
      </c>
      <c r="R265" s="219">
        <f t="shared" si="47"/>
        <v>9.240000000000001E-2</v>
      </c>
      <c r="S265" s="219">
        <v>0</v>
      </c>
      <c r="T265" s="220">
        <f t="shared" si="48"/>
        <v>0</v>
      </c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R265" s="221" t="s">
        <v>207</v>
      </c>
      <c r="AT265" s="221" t="s">
        <v>138</v>
      </c>
      <c r="AU265" s="221" t="s">
        <v>81</v>
      </c>
      <c r="AY265" s="15" t="s">
        <v>135</v>
      </c>
      <c r="BE265" s="222">
        <f t="shared" si="49"/>
        <v>0</v>
      </c>
      <c r="BF265" s="222">
        <f t="shared" si="50"/>
        <v>0</v>
      </c>
      <c r="BG265" s="222">
        <f t="shared" si="51"/>
        <v>0</v>
      </c>
      <c r="BH265" s="222">
        <f t="shared" si="52"/>
        <v>0</v>
      </c>
      <c r="BI265" s="222">
        <f t="shared" si="53"/>
        <v>0</v>
      </c>
      <c r="BJ265" s="15" t="s">
        <v>14</v>
      </c>
      <c r="BK265" s="222">
        <f t="shared" si="54"/>
        <v>0</v>
      </c>
      <c r="BL265" s="15" t="s">
        <v>207</v>
      </c>
      <c r="BM265" s="221" t="s">
        <v>568</v>
      </c>
    </row>
    <row r="266" spans="1:65" s="2" customFormat="1" ht="21.75" customHeight="1">
      <c r="A266" s="32"/>
      <c r="B266" s="33"/>
      <c r="C266" s="209" t="s">
        <v>569</v>
      </c>
      <c r="D266" s="209" t="s">
        <v>138</v>
      </c>
      <c r="E266" s="210" t="s">
        <v>570</v>
      </c>
      <c r="F266" s="211" t="s">
        <v>571</v>
      </c>
      <c r="G266" s="212" t="s">
        <v>141</v>
      </c>
      <c r="H266" s="213">
        <v>7.33</v>
      </c>
      <c r="I266" s="214"/>
      <c r="J266" s="215">
        <f t="shared" si="45"/>
        <v>0</v>
      </c>
      <c r="K266" s="216"/>
      <c r="L266" s="37"/>
      <c r="M266" s="217" t="s">
        <v>1</v>
      </c>
      <c r="N266" s="218" t="s">
        <v>40</v>
      </c>
      <c r="O266" s="69"/>
      <c r="P266" s="219">
        <f t="shared" si="46"/>
        <v>0</v>
      </c>
      <c r="Q266" s="219">
        <v>0</v>
      </c>
      <c r="R266" s="219">
        <f t="shared" si="47"/>
        <v>0</v>
      </c>
      <c r="S266" s="219">
        <v>8.3169999999999994E-2</v>
      </c>
      <c r="T266" s="220">
        <f t="shared" si="48"/>
        <v>0.60963610000000001</v>
      </c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R266" s="221" t="s">
        <v>207</v>
      </c>
      <c r="AT266" s="221" t="s">
        <v>138</v>
      </c>
      <c r="AU266" s="221" t="s">
        <v>81</v>
      </c>
      <c r="AY266" s="15" t="s">
        <v>135</v>
      </c>
      <c r="BE266" s="222">
        <f t="shared" si="49"/>
        <v>0</v>
      </c>
      <c r="BF266" s="222">
        <f t="shared" si="50"/>
        <v>0</v>
      </c>
      <c r="BG266" s="222">
        <f t="shared" si="51"/>
        <v>0</v>
      </c>
      <c r="BH266" s="222">
        <f t="shared" si="52"/>
        <v>0</v>
      </c>
      <c r="BI266" s="222">
        <f t="shared" si="53"/>
        <v>0</v>
      </c>
      <c r="BJ266" s="15" t="s">
        <v>14</v>
      </c>
      <c r="BK266" s="222">
        <f t="shared" si="54"/>
        <v>0</v>
      </c>
      <c r="BL266" s="15" t="s">
        <v>207</v>
      </c>
      <c r="BM266" s="221" t="s">
        <v>572</v>
      </c>
    </row>
    <row r="267" spans="1:65" s="2" customFormat="1" ht="33" customHeight="1">
      <c r="A267" s="32"/>
      <c r="B267" s="33"/>
      <c r="C267" s="209" t="s">
        <v>573</v>
      </c>
      <c r="D267" s="209" t="s">
        <v>138</v>
      </c>
      <c r="E267" s="210" t="s">
        <v>574</v>
      </c>
      <c r="F267" s="211" t="s">
        <v>575</v>
      </c>
      <c r="G267" s="212" t="s">
        <v>141</v>
      </c>
      <c r="H267" s="213">
        <v>7.7</v>
      </c>
      <c r="I267" s="214"/>
      <c r="J267" s="215">
        <f t="shared" si="45"/>
        <v>0</v>
      </c>
      <c r="K267" s="216"/>
      <c r="L267" s="37"/>
      <c r="M267" s="217" t="s">
        <v>1</v>
      </c>
      <c r="N267" s="218" t="s">
        <v>40</v>
      </c>
      <c r="O267" s="69"/>
      <c r="P267" s="219">
        <f t="shared" si="46"/>
        <v>0</v>
      </c>
      <c r="Q267" s="219">
        <v>8.2199999999999999E-3</v>
      </c>
      <c r="R267" s="219">
        <f t="shared" si="47"/>
        <v>6.3294000000000003E-2</v>
      </c>
      <c r="S267" s="219">
        <v>0</v>
      </c>
      <c r="T267" s="220">
        <f t="shared" si="48"/>
        <v>0</v>
      </c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R267" s="221" t="s">
        <v>207</v>
      </c>
      <c r="AT267" s="221" t="s">
        <v>138</v>
      </c>
      <c r="AU267" s="221" t="s">
        <v>81</v>
      </c>
      <c r="AY267" s="15" t="s">
        <v>135</v>
      </c>
      <c r="BE267" s="222">
        <f t="shared" si="49"/>
        <v>0</v>
      </c>
      <c r="BF267" s="222">
        <f t="shared" si="50"/>
        <v>0</v>
      </c>
      <c r="BG267" s="222">
        <f t="shared" si="51"/>
        <v>0</v>
      </c>
      <c r="BH267" s="222">
        <f t="shared" si="52"/>
        <v>0</v>
      </c>
      <c r="BI267" s="222">
        <f t="shared" si="53"/>
        <v>0</v>
      </c>
      <c r="BJ267" s="15" t="s">
        <v>14</v>
      </c>
      <c r="BK267" s="222">
        <f t="shared" si="54"/>
        <v>0</v>
      </c>
      <c r="BL267" s="15" t="s">
        <v>207</v>
      </c>
      <c r="BM267" s="221" t="s">
        <v>576</v>
      </c>
    </row>
    <row r="268" spans="1:65" s="2" customFormat="1" ht="16.5" customHeight="1">
      <c r="A268" s="32"/>
      <c r="B268" s="33"/>
      <c r="C268" s="235" t="s">
        <v>577</v>
      </c>
      <c r="D268" s="235" t="s">
        <v>190</v>
      </c>
      <c r="E268" s="236" t="s">
        <v>578</v>
      </c>
      <c r="F268" s="237" t="s">
        <v>579</v>
      </c>
      <c r="G268" s="238" t="s">
        <v>141</v>
      </c>
      <c r="H268" s="239">
        <v>8.8550000000000004</v>
      </c>
      <c r="I268" s="240"/>
      <c r="J268" s="241">
        <f t="shared" si="45"/>
        <v>0</v>
      </c>
      <c r="K268" s="242"/>
      <c r="L268" s="243"/>
      <c r="M268" s="244" t="s">
        <v>1</v>
      </c>
      <c r="N268" s="245" t="s">
        <v>40</v>
      </c>
      <c r="O268" s="69"/>
      <c r="P268" s="219">
        <f t="shared" si="46"/>
        <v>0</v>
      </c>
      <c r="Q268" s="219">
        <v>1.6E-2</v>
      </c>
      <c r="R268" s="219">
        <f t="shared" si="47"/>
        <v>0.14168</v>
      </c>
      <c r="S268" s="219">
        <v>0</v>
      </c>
      <c r="T268" s="220">
        <f t="shared" si="48"/>
        <v>0</v>
      </c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R268" s="221" t="s">
        <v>288</v>
      </c>
      <c r="AT268" s="221" t="s">
        <v>190</v>
      </c>
      <c r="AU268" s="221" t="s">
        <v>81</v>
      </c>
      <c r="AY268" s="15" t="s">
        <v>135</v>
      </c>
      <c r="BE268" s="222">
        <f t="shared" si="49"/>
        <v>0</v>
      </c>
      <c r="BF268" s="222">
        <f t="shared" si="50"/>
        <v>0</v>
      </c>
      <c r="BG268" s="222">
        <f t="shared" si="51"/>
        <v>0</v>
      </c>
      <c r="BH268" s="222">
        <f t="shared" si="52"/>
        <v>0</v>
      </c>
      <c r="BI268" s="222">
        <f t="shared" si="53"/>
        <v>0</v>
      </c>
      <c r="BJ268" s="15" t="s">
        <v>14</v>
      </c>
      <c r="BK268" s="222">
        <f t="shared" si="54"/>
        <v>0</v>
      </c>
      <c r="BL268" s="15" t="s">
        <v>207</v>
      </c>
      <c r="BM268" s="221" t="s">
        <v>580</v>
      </c>
    </row>
    <row r="269" spans="1:65" s="13" customFormat="1">
      <c r="B269" s="223"/>
      <c r="C269" s="224"/>
      <c r="D269" s="225" t="s">
        <v>153</v>
      </c>
      <c r="E269" s="224"/>
      <c r="F269" s="227" t="s">
        <v>581</v>
      </c>
      <c r="G269" s="224"/>
      <c r="H269" s="228">
        <v>8.8550000000000004</v>
      </c>
      <c r="I269" s="229"/>
      <c r="J269" s="224"/>
      <c r="K269" s="224"/>
      <c r="L269" s="230"/>
      <c r="M269" s="231"/>
      <c r="N269" s="232"/>
      <c r="O269" s="232"/>
      <c r="P269" s="232"/>
      <c r="Q269" s="232"/>
      <c r="R269" s="232"/>
      <c r="S269" s="232"/>
      <c r="T269" s="233"/>
      <c r="AT269" s="234" t="s">
        <v>153</v>
      </c>
      <c r="AU269" s="234" t="s">
        <v>81</v>
      </c>
      <c r="AV269" s="13" t="s">
        <v>81</v>
      </c>
      <c r="AW269" s="13" t="s">
        <v>4</v>
      </c>
      <c r="AX269" s="13" t="s">
        <v>14</v>
      </c>
      <c r="AY269" s="234" t="s">
        <v>135</v>
      </c>
    </row>
    <row r="270" spans="1:65" s="2" customFormat="1" ht="16.5" customHeight="1">
      <c r="A270" s="32"/>
      <c r="B270" s="33"/>
      <c r="C270" s="209" t="s">
        <v>582</v>
      </c>
      <c r="D270" s="209" t="s">
        <v>138</v>
      </c>
      <c r="E270" s="210" t="s">
        <v>583</v>
      </c>
      <c r="F270" s="211" t="s">
        <v>584</v>
      </c>
      <c r="G270" s="212" t="s">
        <v>146</v>
      </c>
      <c r="H270" s="213">
        <v>10.65</v>
      </c>
      <c r="I270" s="214"/>
      <c r="J270" s="215">
        <f>ROUND(I270*H270,2)</f>
        <v>0</v>
      </c>
      <c r="K270" s="216"/>
      <c r="L270" s="37"/>
      <c r="M270" s="217" t="s">
        <v>1</v>
      </c>
      <c r="N270" s="218" t="s">
        <v>40</v>
      </c>
      <c r="O270" s="69"/>
      <c r="P270" s="219">
        <f>O270*H270</f>
        <v>0</v>
      </c>
      <c r="Q270" s="219">
        <v>3.0000000000000001E-5</v>
      </c>
      <c r="R270" s="219">
        <f>Q270*H270</f>
        <v>3.1950000000000001E-4</v>
      </c>
      <c r="S270" s="219">
        <v>0</v>
      </c>
      <c r="T270" s="220">
        <f>S270*H270</f>
        <v>0</v>
      </c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R270" s="221" t="s">
        <v>207</v>
      </c>
      <c r="AT270" s="221" t="s">
        <v>138</v>
      </c>
      <c r="AU270" s="221" t="s">
        <v>81</v>
      </c>
      <c r="AY270" s="15" t="s">
        <v>135</v>
      </c>
      <c r="BE270" s="222">
        <f>IF(N270="základní",J270,0)</f>
        <v>0</v>
      </c>
      <c r="BF270" s="222">
        <f>IF(N270="snížená",J270,0)</f>
        <v>0</v>
      </c>
      <c r="BG270" s="222">
        <f>IF(N270="zákl. přenesená",J270,0)</f>
        <v>0</v>
      </c>
      <c r="BH270" s="222">
        <f>IF(N270="sníž. přenesená",J270,0)</f>
        <v>0</v>
      </c>
      <c r="BI270" s="222">
        <f>IF(N270="nulová",J270,0)</f>
        <v>0</v>
      </c>
      <c r="BJ270" s="15" t="s">
        <v>14</v>
      </c>
      <c r="BK270" s="222">
        <f>ROUND(I270*H270,2)</f>
        <v>0</v>
      </c>
      <c r="BL270" s="15" t="s">
        <v>207</v>
      </c>
      <c r="BM270" s="221" t="s">
        <v>585</v>
      </c>
    </row>
    <row r="271" spans="1:65" s="13" customFormat="1">
      <c r="B271" s="223"/>
      <c r="C271" s="224"/>
      <c r="D271" s="225" t="s">
        <v>153</v>
      </c>
      <c r="E271" s="226" t="s">
        <v>1</v>
      </c>
      <c r="F271" s="227" t="s">
        <v>586</v>
      </c>
      <c r="G271" s="224"/>
      <c r="H271" s="228">
        <v>10.65</v>
      </c>
      <c r="I271" s="229"/>
      <c r="J271" s="224"/>
      <c r="K271" s="224"/>
      <c r="L271" s="230"/>
      <c r="M271" s="231"/>
      <c r="N271" s="232"/>
      <c r="O271" s="232"/>
      <c r="P271" s="232"/>
      <c r="Q271" s="232"/>
      <c r="R271" s="232"/>
      <c r="S271" s="232"/>
      <c r="T271" s="233"/>
      <c r="AT271" s="234" t="s">
        <v>153</v>
      </c>
      <c r="AU271" s="234" t="s">
        <v>81</v>
      </c>
      <c r="AV271" s="13" t="s">
        <v>81</v>
      </c>
      <c r="AW271" s="13" t="s">
        <v>32</v>
      </c>
      <c r="AX271" s="13" t="s">
        <v>14</v>
      </c>
      <c r="AY271" s="234" t="s">
        <v>135</v>
      </c>
    </row>
    <row r="272" spans="1:65" s="2" customFormat="1" ht="21.75" customHeight="1">
      <c r="A272" s="32"/>
      <c r="B272" s="33"/>
      <c r="C272" s="209" t="s">
        <v>587</v>
      </c>
      <c r="D272" s="209" t="s">
        <v>138</v>
      </c>
      <c r="E272" s="210" t="s">
        <v>588</v>
      </c>
      <c r="F272" s="211" t="s">
        <v>589</v>
      </c>
      <c r="G272" s="212" t="s">
        <v>141</v>
      </c>
      <c r="H272" s="213">
        <v>7.7</v>
      </c>
      <c r="I272" s="214"/>
      <c r="J272" s="215">
        <f>ROUND(I272*H272,2)</f>
        <v>0</v>
      </c>
      <c r="K272" s="216"/>
      <c r="L272" s="37"/>
      <c r="M272" s="217" t="s">
        <v>1</v>
      </c>
      <c r="N272" s="218" t="s">
        <v>40</v>
      </c>
      <c r="O272" s="69"/>
      <c r="P272" s="219">
        <f>O272*H272</f>
        <v>0</v>
      </c>
      <c r="Q272" s="219">
        <v>5.0000000000000002E-5</v>
      </c>
      <c r="R272" s="219">
        <f>Q272*H272</f>
        <v>3.8500000000000003E-4</v>
      </c>
      <c r="S272" s="219">
        <v>0</v>
      </c>
      <c r="T272" s="220">
        <f>S272*H272</f>
        <v>0</v>
      </c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R272" s="221" t="s">
        <v>207</v>
      </c>
      <c r="AT272" s="221" t="s">
        <v>138</v>
      </c>
      <c r="AU272" s="221" t="s">
        <v>81</v>
      </c>
      <c r="AY272" s="15" t="s">
        <v>135</v>
      </c>
      <c r="BE272" s="222">
        <f>IF(N272="základní",J272,0)</f>
        <v>0</v>
      </c>
      <c r="BF272" s="222">
        <f>IF(N272="snížená",J272,0)</f>
        <v>0</v>
      </c>
      <c r="BG272" s="222">
        <f>IF(N272="zákl. přenesená",J272,0)</f>
        <v>0</v>
      </c>
      <c r="BH272" s="222">
        <f>IF(N272="sníž. přenesená",J272,0)</f>
        <v>0</v>
      </c>
      <c r="BI272" s="222">
        <f>IF(N272="nulová",J272,0)</f>
        <v>0</v>
      </c>
      <c r="BJ272" s="15" t="s">
        <v>14</v>
      </c>
      <c r="BK272" s="222">
        <f>ROUND(I272*H272,2)</f>
        <v>0</v>
      </c>
      <c r="BL272" s="15" t="s">
        <v>207</v>
      </c>
      <c r="BM272" s="221" t="s">
        <v>590</v>
      </c>
    </row>
    <row r="273" spans="1:65" s="2" customFormat="1" ht="21.75" customHeight="1">
      <c r="A273" s="32"/>
      <c r="B273" s="33"/>
      <c r="C273" s="209" t="s">
        <v>591</v>
      </c>
      <c r="D273" s="209" t="s">
        <v>138</v>
      </c>
      <c r="E273" s="210" t="s">
        <v>592</v>
      </c>
      <c r="F273" s="211" t="s">
        <v>593</v>
      </c>
      <c r="G273" s="212" t="s">
        <v>270</v>
      </c>
      <c r="H273" s="246"/>
      <c r="I273" s="214"/>
      <c r="J273" s="215">
        <f>ROUND(I273*H273,2)</f>
        <v>0</v>
      </c>
      <c r="K273" s="216"/>
      <c r="L273" s="37"/>
      <c r="M273" s="217" t="s">
        <v>1</v>
      </c>
      <c r="N273" s="218" t="s">
        <v>40</v>
      </c>
      <c r="O273" s="69"/>
      <c r="P273" s="219">
        <f>O273*H273</f>
        <v>0</v>
      </c>
      <c r="Q273" s="219">
        <v>0</v>
      </c>
      <c r="R273" s="219">
        <f>Q273*H273</f>
        <v>0</v>
      </c>
      <c r="S273" s="219">
        <v>0</v>
      </c>
      <c r="T273" s="220">
        <f>S273*H273</f>
        <v>0</v>
      </c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R273" s="221" t="s">
        <v>207</v>
      </c>
      <c r="AT273" s="221" t="s">
        <v>138</v>
      </c>
      <c r="AU273" s="221" t="s">
        <v>81</v>
      </c>
      <c r="AY273" s="15" t="s">
        <v>135</v>
      </c>
      <c r="BE273" s="222">
        <f>IF(N273="základní",J273,0)</f>
        <v>0</v>
      </c>
      <c r="BF273" s="222">
        <f>IF(N273="snížená",J273,0)</f>
        <v>0</v>
      </c>
      <c r="BG273" s="222">
        <f>IF(N273="zákl. přenesená",J273,0)</f>
        <v>0</v>
      </c>
      <c r="BH273" s="222">
        <f>IF(N273="sníž. přenesená",J273,0)</f>
        <v>0</v>
      </c>
      <c r="BI273" s="222">
        <f>IF(N273="nulová",J273,0)</f>
        <v>0</v>
      </c>
      <c r="BJ273" s="15" t="s">
        <v>14</v>
      </c>
      <c r="BK273" s="222">
        <f>ROUND(I273*H273,2)</f>
        <v>0</v>
      </c>
      <c r="BL273" s="15" t="s">
        <v>207</v>
      </c>
      <c r="BM273" s="221" t="s">
        <v>594</v>
      </c>
    </row>
    <row r="274" spans="1:65" s="12" customFormat="1" ht="22.9" customHeight="1">
      <c r="B274" s="193"/>
      <c r="C274" s="194"/>
      <c r="D274" s="195" t="s">
        <v>74</v>
      </c>
      <c r="E274" s="207" t="s">
        <v>595</v>
      </c>
      <c r="F274" s="207" t="s">
        <v>596</v>
      </c>
      <c r="G274" s="194"/>
      <c r="H274" s="194"/>
      <c r="I274" s="197"/>
      <c r="J274" s="208">
        <f>BK274</f>
        <v>0</v>
      </c>
      <c r="K274" s="194"/>
      <c r="L274" s="199"/>
      <c r="M274" s="200"/>
      <c r="N274" s="201"/>
      <c r="O274" s="201"/>
      <c r="P274" s="202">
        <f>SUM(P275:P294)</f>
        <v>0</v>
      </c>
      <c r="Q274" s="201"/>
      <c r="R274" s="202">
        <f>SUM(R275:R294)</f>
        <v>0.24913240000000003</v>
      </c>
      <c r="S274" s="201"/>
      <c r="T274" s="203">
        <f>SUM(T275:T294)</f>
        <v>2.31134</v>
      </c>
      <c r="AR274" s="204" t="s">
        <v>81</v>
      </c>
      <c r="AT274" s="205" t="s">
        <v>74</v>
      </c>
      <c r="AU274" s="205" t="s">
        <v>14</v>
      </c>
      <c r="AY274" s="204" t="s">
        <v>135</v>
      </c>
      <c r="BK274" s="206">
        <f>SUM(BK275:BK294)</f>
        <v>0</v>
      </c>
    </row>
    <row r="275" spans="1:65" s="2" customFormat="1" ht="16.5" customHeight="1">
      <c r="A275" s="32"/>
      <c r="B275" s="33"/>
      <c r="C275" s="209" t="s">
        <v>597</v>
      </c>
      <c r="D275" s="209" t="s">
        <v>138</v>
      </c>
      <c r="E275" s="210" t="s">
        <v>598</v>
      </c>
      <c r="F275" s="211" t="s">
        <v>599</v>
      </c>
      <c r="G275" s="212" t="s">
        <v>141</v>
      </c>
      <c r="H275" s="213">
        <v>14.3</v>
      </c>
      <c r="I275" s="214"/>
      <c r="J275" s="215">
        <f>ROUND(I275*H275,2)</f>
        <v>0</v>
      </c>
      <c r="K275" s="216"/>
      <c r="L275" s="37"/>
      <c r="M275" s="217" t="s">
        <v>1</v>
      </c>
      <c r="N275" s="218" t="s">
        <v>40</v>
      </c>
      <c r="O275" s="69"/>
      <c r="P275" s="219">
        <f>O275*H275</f>
        <v>0</v>
      </c>
      <c r="Q275" s="219">
        <v>0</v>
      </c>
      <c r="R275" s="219">
        <f>Q275*H275</f>
        <v>0</v>
      </c>
      <c r="S275" s="219">
        <v>0</v>
      </c>
      <c r="T275" s="220">
        <f>S275*H275</f>
        <v>0</v>
      </c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R275" s="221" t="s">
        <v>207</v>
      </c>
      <c r="AT275" s="221" t="s">
        <v>138</v>
      </c>
      <c r="AU275" s="221" t="s">
        <v>81</v>
      </c>
      <c r="AY275" s="15" t="s">
        <v>135</v>
      </c>
      <c r="BE275" s="222">
        <f>IF(N275="základní",J275,0)</f>
        <v>0</v>
      </c>
      <c r="BF275" s="222">
        <f>IF(N275="snížená",J275,0)</f>
        <v>0</v>
      </c>
      <c r="BG275" s="222">
        <f>IF(N275="zákl. přenesená",J275,0)</f>
        <v>0</v>
      </c>
      <c r="BH275" s="222">
        <f>IF(N275="sníž. přenesená",J275,0)</f>
        <v>0</v>
      </c>
      <c r="BI275" s="222">
        <f>IF(N275="nulová",J275,0)</f>
        <v>0</v>
      </c>
      <c r="BJ275" s="15" t="s">
        <v>14</v>
      </c>
      <c r="BK275" s="222">
        <f>ROUND(I275*H275,2)</f>
        <v>0</v>
      </c>
      <c r="BL275" s="15" t="s">
        <v>207</v>
      </c>
      <c r="BM275" s="221" t="s">
        <v>600</v>
      </c>
    </row>
    <row r="276" spans="1:65" s="13" customFormat="1">
      <c r="B276" s="223"/>
      <c r="C276" s="224"/>
      <c r="D276" s="225" t="s">
        <v>153</v>
      </c>
      <c r="E276" s="226" t="s">
        <v>1</v>
      </c>
      <c r="F276" s="227" t="s">
        <v>170</v>
      </c>
      <c r="G276" s="224"/>
      <c r="H276" s="228">
        <v>14.3</v>
      </c>
      <c r="I276" s="229"/>
      <c r="J276" s="224"/>
      <c r="K276" s="224"/>
      <c r="L276" s="230"/>
      <c r="M276" s="231"/>
      <c r="N276" s="232"/>
      <c r="O276" s="232"/>
      <c r="P276" s="232"/>
      <c r="Q276" s="232"/>
      <c r="R276" s="232"/>
      <c r="S276" s="232"/>
      <c r="T276" s="233"/>
      <c r="AT276" s="234" t="s">
        <v>153</v>
      </c>
      <c r="AU276" s="234" t="s">
        <v>81</v>
      </c>
      <c r="AV276" s="13" t="s">
        <v>81</v>
      </c>
      <c r="AW276" s="13" t="s">
        <v>32</v>
      </c>
      <c r="AX276" s="13" t="s">
        <v>14</v>
      </c>
      <c r="AY276" s="234" t="s">
        <v>135</v>
      </c>
    </row>
    <row r="277" spans="1:65" s="2" customFormat="1" ht="16.5" customHeight="1">
      <c r="A277" s="32"/>
      <c r="B277" s="33"/>
      <c r="C277" s="209" t="s">
        <v>601</v>
      </c>
      <c r="D277" s="209" t="s">
        <v>138</v>
      </c>
      <c r="E277" s="210" t="s">
        <v>602</v>
      </c>
      <c r="F277" s="211" t="s">
        <v>603</v>
      </c>
      <c r="G277" s="212" t="s">
        <v>141</v>
      </c>
      <c r="H277" s="213">
        <v>14.3</v>
      </c>
      <c r="I277" s="214"/>
      <c r="J277" s="215">
        <f>ROUND(I277*H277,2)</f>
        <v>0</v>
      </c>
      <c r="K277" s="216"/>
      <c r="L277" s="37"/>
      <c r="M277" s="217" t="s">
        <v>1</v>
      </c>
      <c r="N277" s="218" t="s">
        <v>40</v>
      </c>
      <c r="O277" s="69"/>
      <c r="P277" s="219">
        <f>O277*H277</f>
        <v>0</v>
      </c>
      <c r="Q277" s="219">
        <v>2.9999999999999997E-4</v>
      </c>
      <c r="R277" s="219">
        <f>Q277*H277</f>
        <v>4.2899999999999995E-3</v>
      </c>
      <c r="S277" s="219">
        <v>0</v>
      </c>
      <c r="T277" s="220">
        <f>S277*H277</f>
        <v>0</v>
      </c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R277" s="221" t="s">
        <v>207</v>
      </c>
      <c r="AT277" s="221" t="s">
        <v>138</v>
      </c>
      <c r="AU277" s="221" t="s">
        <v>81</v>
      </c>
      <c r="AY277" s="15" t="s">
        <v>135</v>
      </c>
      <c r="BE277" s="222">
        <f>IF(N277="základní",J277,0)</f>
        <v>0</v>
      </c>
      <c r="BF277" s="222">
        <f>IF(N277="snížená",J277,0)</f>
        <v>0</v>
      </c>
      <c r="BG277" s="222">
        <f>IF(N277="zákl. přenesená",J277,0)</f>
        <v>0</v>
      </c>
      <c r="BH277" s="222">
        <f>IF(N277="sníž. přenesená",J277,0)</f>
        <v>0</v>
      </c>
      <c r="BI277" s="222">
        <f>IF(N277="nulová",J277,0)</f>
        <v>0</v>
      </c>
      <c r="BJ277" s="15" t="s">
        <v>14</v>
      </c>
      <c r="BK277" s="222">
        <f>ROUND(I277*H277,2)</f>
        <v>0</v>
      </c>
      <c r="BL277" s="15" t="s">
        <v>207</v>
      </c>
      <c r="BM277" s="221" t="s">
        <v>604</v>
      </c>
    </row>
    <row r="278" spans="1:65" s="2" customFormat="1" ht="16.5" customHeight="1">
      <c r="A278" s="32"/>
      <c r="B278" s="33"/>
      <c r="C278" s="209" t="s">
        <v>605</v>
      </c>
      <c r="D278" s="209" t="s">
        <v>138</v>
      </c>
      <c r="E278" s="210" t="s">
        <v>606</v>
      </c>
      <c r="F278" s="211" t="s">
        <v>607</v>
      </c>
      <c r="G278" s="212" t="s">
        <v>146</v>
      </c>
      <c r="H278" s="213">
        <v>18.64</v>
      </c>
      <c r="I278" s="214"/>
      <c r="J278" s="215">
        <f>ROUND(I278*H278,2)</f>
        <v>0</v>
      </c>
      <c r="K278" s="216"/>
      <c r="L278" s="37"/>
      <c r="M278" s="217" t="s">
        <v>1</v>
      </c>
      <c r="N278" s="218" t="s">
        <v>40</v>
      </c>
      <c r="O278" s="69"/>
      <c r="P278" s="219">
        <f>O278*H278</f>
        <v>0</v>
      </c>
      <c r="Q278" s="219">
        <v>2.0000000000000001E-4</v>
      </c>
      <c r="R278" s="219">
        <f>Q278*H278</f>
        <v>3.7280000000000004E-3</v>
      </c>
      <c r="S278" s="219">
        <v>0</v>
      </c>
      <c r="T278" s="220">
        <f>S278*H278</f>
        <v>0</v>
      </c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R278" s="221" t="s">
        <v>207</v>
      </c>
      <c r="AT278" s="221" t="s">
        <v>138</v>
      </c>
      <c r="AU278" s="221" t="s">
        <v>81</v>
      </c>
      <c r="AY278" s="15" t="s">
        <v>135</v>
      </c>
      <c r="BE278" s="222">
        <f>IF(N278="základní",J278,0)</f>
        <v>0</v>
      </c>
      <c r="BF278" s="222">
        <f>IF(N278="snížená",J278,0)</f>
        <v>0</v>
      </c>
      <c r="BG278" s="222">
        <f>IF(N278="zákl. přenesená",J278,0)</f>
        <v>0</v>
      </c>
      <c r="BH278" s="222">
        <f>IF(N278="sníž. přenesená",J278,0)</f>
        <v>0</v>
      </c>
      <c r="BI278" s="222">
        <f>IF(N278="nulová",J278,0)</f>
        <v>0</v>
      </c>
      <c r="BJ278" s="15" t="s">
        <v>14</v>
      </c>
      <c r="BK278" s="222">
        <f>ROUND(I278*H278,2)</f>
        <v>0</v>
      </c>
      <c r="BL278" s="15" t="s">
        <v>207</v>
      </c>
      <c r="BM278" s="221" t="s">
        <v>608</v>
      </c>
    </row>
    <row r="279" spans="1:65" s="13" customFormat="1">
      <c r="B279" s="223"/>
      <c r="C279" s="224"/>
      <c r="D279" s="225" t="s">
        <v>153</v>
      </c>
      <c r="E279" s="226" t="s">
        <v>1</v>
      </c>
      <c r="F279" s="227" t="s">
        <v>609</v>
      </c>
      <c r="G279" s="224"/>
      <c r="H279" s="228">
        <v>18.64</v>
      </c>
      <c r="I279" s="229"/>
      <c r="J279" s="224"/>
      <c r="K279" s="224"/>
      <c r="L279" s="230"/>
      <c r="M279" s="231"/>
      <c r="N279" s="232"/>
      <c r="O279" s="232"/>
      <c r="P279" s="232"/>
      <c r="Q279" s="232"/>
      <c r="R279" s="232"/>
      <c r="S279" s="232"/>
      <c r="T279" s="233"/>
      <c r="AT279" s="234" t="s">
        <v>153</v>
      </c>
      <c r="AU279" s="234" t="s">
        <v>81</v>
      </c>
      <c r="AV279" s="13" t="s">
        <v>81</v>
      </c>
      <c r="AW279" s="13" t="s">
        <v>32</v>
      </c>
      <c r="AX279" s="13" t="s">
        <v>14</v>
      </c>
      <c r="AY279" s="234" t="s">
        <v>135</v>
      </c>
    </row>
    <row r="280" spans="1:65" s="2" customFormat="1" ht="21.75" customHeight="1">
      <c r="A280" s="32"/>
      <c r="B280" s="33"/>
      <c r="C280" s="235" t="s">
        <v>610</v>
      </c>
      <c r="D280" s="235" t="s">
        <v>190</v>
      </c>
      <c r="E280" s="236" t="s">
        <v>611</v>
      </c>
      <c r="F280" s="237" t="s">
        <v>612</v>
      </c>
      <c r="G280" s="238" t="s">
        <v>146</v>
      </c>
      <c r="H280" s="239">
        <v>20.504000000000001</v>
      </c>
      <c r="I280" s="240"/>
      <c r="J280" s="241">
        <f>ROUND(I280*H280,2)</f>
        <v>0</v>
      </c>
      <c r="K280" s="242"/>
      <c r="L280" s="243"/>
      <c r="M280" s="244" t="s">
        <v>1</v>
      </c>
      <c r="N280" s="245" t="s">
        <v>40</v>
      </c>
      <c r="O280" s="69"/>
      <c r="P280" s="219">
        <f>O280*H280</f>
        <v>0</v>
      </c>
      <c r="Q280" s="219">
        <v>1E-4</v>
      </c>
      <c r="R280" s="219">
        <f>Q280*H280</f>
        <v>2.0504000000000004E-3</v>
      </c>
      <c r="S280" s="219">
        <v>0</v>
      </c>
      <c r="T280" s="220">
        <f>S280*H280</f>
        <v>0</v>
      </c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R280" s="221" t="s">
        <v>288</v>
      </c>
      <c r="AT280" s="221" t="s">
        <v>190</v>
      </c>
      <c r="AU280" s="221" t="s">
        <v>81</v>
      </c>
      <c r="AY280" s="15" t="s">
        <v>135</v>
      </c>
      <c r="BE280" s="222">
        <f>IF(N280="základní",J280,0)</f>
        <v>0</v>
      </c>
      <c r="BF280" s="222">
        <f>IF(N280="snížená",J280,0)</f>
        <v>0</v>
      </c>
      <c r="BG280" s="222">
        <f>IF(N280="zákl. přenesená",J280,0)</f>
        <v>0</v>
      </c>
      <c r="BH280" s="222">
        <f>IF(N280="sníž. přenesená",J280,0)</f>
        <v>0</v>
      </c>
      <c r="BI280" s="222">
        <f>IF(N280="nulová",J280,0)</f>
        <v>0</v>
      </c>
      <c r="BJ280" s="15" t="s">
        <v>14</v>
      </c>
      <c r="BK280" s="222">
        <f>ROUND(I280*H280,2)</f>
        <v>0</v>
      </c>
      <c r="BL280" s="15" t="s">
        <v>207</v>
      </c>
      <c r="BM280" s="221" t="s">
        <v>613</v>
      </c>
    </row>
    <row r="281" spans="1:65" s="13" customFormat="1">
      <c r="B281" s="223"/>
      <c r="C281" s="224"/>
      <c r="D281" s="225" t="s">
        <v>153</v>
      </c>
      <c r="E281" s="224"/>
      <c r="F281" s="227" t="s">
        <v>614</v>
      </c>
      <c r="G281" s="224"/>
      <c r="H281" s="228">
        <v>20.504000000000001</v>
      </c>
      <c r="I281" s="229"/>
      <c r="J281" s="224"/>
      <c r="K281" s="224"/>
      <c r="L281" s="230"/>
      <c r="M281" s="231"/>
      <c r="N281" s="232"/>
      <c r="O281" s="232"/>
      <c r="P281" s="232"/>
      <c r="Q281" s="232"/>
      <c r="R281" s="232"/>
      <c r="S281" s="232"/>
      <c r="T281" s="233"/>
      <c r="AT281" s="234" t="s">
        <v>153</v>
      </c>
      <c r="AU281" s="234" t="s">
        <v>81</v>
      </c>
      <c r="AV281" s="13" t="s">
        <v>81</v>
      </c>
      <c r="AW281" s="13" t="s">
        <v>4</v>
      </c>
      <c r="AX281" s="13" t="s">
        <v>14</v>
      </c>
      <c r="AY281" s="234" t="s">
        <v>135</v>
      </c>
    </row>
    <row r="282" spans="1:65" s="2" customFormat="1" ht="21.75" customHeight="1">
      <c r="A282" s="32"/>
      <c r="B282" s="33"/>
      <c r="C282" s="209" t="s">
        <v>615</v>
      </c>
      <c r="D282" s="209" t="s">
        <v>138</v>
      </c>
      <c r="E282" s="210" t="s">
        <v>616</v>
      </c>
      <c r="F282" s="211" t="s">
        <v>617</v>
      </c>
      <c r="G282" s="212" t="s">
        <v>141</v>
      </c>
      <c r="H282" s="213">
        <v>28.36</v>
      </c>
      <c r="I282" s="214"/>
      <c r="J282" s="215">
        <f>ROUND(I282*H282,2)</f>
        <v>0</v>
      </c>
      <c r="K282" s="216"/>
      <c r="L282" s="37"/>
      <c r="M282" s="217" t="s">
        <v>1</v>
      </c>
      <c r="N282" s="218" t="s">
        <v>40</v>
      </c>
      <c r="O282" s="69"/>
      <c r="P282" s="219">
        <f>O282*H282</f>
        <v>0</v>
      </c>
      <c r="Q282" s="219">
        <v>0</v>
      </c>
      <c r="R282" s="219">
        <f>Q282*H282</f>
        <v>0</v>
      </c>
      <c r="S282" s="219">
        <v>8.1500000000000003E-2</v>
      </c>
      <c r="T282" s="220">
        <f>S282*H282</f>
        <v>2.31134</v>
      </c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R282" s="221" t="s">
        <v>207</v>
      </c>
      <c r="AT282" s="221" t="s">
        <v>138</v>
      </c>
      <c r="AU282" s="221" t="s">
        <v>81</v>
      </c>
      <c r="AY282" s="15" t="s">
        <v>135</v>
      </c>
      <c r="BE282" s="222">
        <f>IF(N282="základní",J282,0)</f>
        <v>0</v>
      </c>
      <c r="BF282" s="222">
        <f>IF(N282="snížená",J282,0)</f>
        <v>0</v>
      </c>
      <c r="BG282" s="222">
        <f>IF(N282="zákl. přenesená",J282,0)</f>
        <v>0</v>
      </c>
      <c r="BH282" s="222">
        <f>IF(N282="sníž. přenesená",J282,0)</f>
        <v>0</v>
      </c>
      <c r="BI282" s="222">
        <f>IF(N282="nulová",J282,0)</f>
        <v>0</v>
      </c>
      <c r="BJ282" s="15" t="s">
        <v>14</v>
      </c>
      <c r="BK282" s="222">
        <f>ROUND(I282*H282,2)</f>
        <v>0</v>
      </c>
      <c r="BL282" s="15" t="s">
        <v>207</v>
      </c>
      <c r="BM282" s="221" t="s">
        <v>618</v>
      </c>
    </row>
    <row r="283" spans="1:65" s="2" customFormat="1" ht="21.75" customHeight="1">
      <c r="A283" s="32"/>
      <c r="B283" s="33"/>
      <c r="C283" s="209" t="s">
        <v>619</v>
      </c>
      <c r="D283" s="209" t="s">
        <v>138</v>
      </c>
      <c r="E283" s="210" t="s">
        <v>620</v>
      </c>
      <c r="F283" s="211" t="s">
        <v>621</v>
      </c>
      <c r="G283" s="212" t="s">
        <v>141</v>
      </c>
      <c r="H283" s="213">
        <v>14.3</v>
      </c>
      <c r="I283" s="214"/>
      <c r="J283" s="215">
        <f>ROUND(I283*H283,2)</f>
        <v>0</v>
      </c>
      <c r="K283" s="216"/>
      <c r="L283" s="37"/>
      <c r="M283" s="217" t="s">
        <v>1</v>
      </c>
      <c r="N283" s="218" t="s">
        <v>40</v>
      </c>
      <c r="O283" s="69"/>
      <c r="P283" s="219">
        <f>O283*H283</f>
        <v>0</v>
      </c>
      <c r="Q283" s="219">
        <v>4.8999999999999998E-3</v>
      </c>
      <c r="R283" s="219">
        <f>Q283*H283</f>
        <v>7.0070000000000007E-2</v>
      </c>
      <c r="S283" s="219">
        <v>0</v>
      </c>
      <c r="T283" s="220">
        <f>S283*H283</f>
        <v>0</v>
      </c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R283" s="221" t="s">
        <v>207</v>
      </c>
      <c r="AT283" s="221" t="s">
        <v>138</v>
      </c>
      <c r="AU283" s="221" t="s">
        <v>81</v>
      </c>
      <c r="AY283" s="15" t="s">
        <v>135</v>
      </c>
      <c r="BE283" s="222">
        <f>IF(N283="základní",J283,0)</f>
        <v>0</v>
      </c>
      <c r="BF283" s="222">
        <f>IF(N283="snížená",J283,0)</f>
        <v>0</v>
      </c>
      <c r="BG283" s="222">
        <f>IF(N283="zákl. přenesená",J283,0)</f>
        <v>0</v>
      </c>
      <c r="BH283" s="222">
        <f>IF(N283="sníž. přenesená",J283,0)</f>
        <v>0</v>
      </c>
      <c r="BI283" s="222">
        <f>IF(N283="nulová",J283,0)</f>
        <v>0</v>
      </c>
      <c r="BJ283" s="15" t="s">
        <v>14</v>
      </c>
      <c r="BK283" s="222">
        <f>ROUND(I283*H283,2)</f>
        <v>0</v>
      </c>
      <c r="BL283" s="15" t="s">
        <v>207</v>
      </c>
      <c r="BM283" s="221" t="s">
        <v>622</v>
      </c>
    </row>
    <row r="284" spans="1:65" s="13" customFormat="1">
      <c r="B284" s="223"/>
      <c r="C284" s="224"/>
      <c r="D284" s="225" t="s">
        <v>153</v>
      </c>
      <c r="E284" s="226" t="s">
        <v>1</v>
      </c>
      <c r="F284" s="227" t="s">
        <v>170</v>
      </c>
      <c r="G284" s="224"/>
      <c r="H284" s="228">
        <v>14.3</v>
      </c>
      <c r="I284" s="229"/>
      <c r="J284" s="224"/>
      <c r="K284" s="224"/>
      <c r="L284" s="230"/>
      <c r="M284" s="231"/>
      <c r="N284" s="232"/>
      <c r="O284" s="232"/>
      <c r="P284" s="232"/>
      <c r="Q284" s="232"/>
      <c r="R284" s="232"/>
      <c r="S284" s="232"/>
      <c r="T284" s="233"/>
      <c r="AT284" s="234" t="s">
        <v>153</v>
      </c>
      <c r="AU284" s="234" t="s">
        <v>81</v>
      </c>
      <c r="AV284" s="13" t="s">
        <v>81</v>
      </c>
      <c r="AW284" s="13" t="s">
        <v>32</v>
      </c>
      <c r="AX284" s="13" t="s">
        <v>14</v>
      </c>
      <c r="AY284" s="234" t="s">
        <v>135</v>
      </c>
    </row>
    <row r="285" spans="1:65" s="2" customFormat="1" ht="16.5" customHeight="1">
      <c r="A285" s="32"/>
      <c r="B285" s="33"/>
      <c r="C285" s="235" t="s">
        <v>623</v>
      </c>
      <c r="D285" s="235" t="s">
        <v>190</v>
      </c>
      <c r="E285" s="236" t="s">
        <v>624</v>
      </c>
      <c r="F285" s="237" t="s">
        <v>625</v>
      </c>
      <c r="G285" s="238" t="s">
        <v>141</v>
      </c>
      <c r="H285" s="239">
        <v>16.445</v>
      </c>
      <c r="I285" s="240"/>
      <c r="J285" s="241">
        <f>ROUND(I285*H285,2)</f>
        <v>0</v>
      </c>
      <c r="K285" s="242"/>
      <c r="L285" s="243"/>
      <c r="M285" s="244" t="s">
        <v>1</v>
      </c>
      <c r="N285" s="245" t="s">
        <v>40</v>
      </c>
      <c r="O285" s="69"/>
      <c r="P285" s="219">
        <f>O285*H285</f>
        <v>0</v>
      </c>
      <c r="Q285" s="219">
        <v>1.0200000000000001E-2</v>
      </c>
      <c r="R285" s="219">
        <f>Q285*H285</f>
        <v>0.16773900000000003</v>
      </c>
      <c r="S285" s="219">
        <v>0</v>
      </c>
      <c r="T285" s="220">
        <f>S285*H285</f>
        <v>0</v>
      </c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R285" s="221" t="s">
        <v>288</v>
      </c>
      <c r="AT285" s="221" t="s">
        <v>190</v>
      </c>
      <c r="AU285" s="221" t="s">
        <v>81</v>
      </c>
      <c r="AY285" s="15" t="s">
        <v>135</v>
      </c>
      <c r="BE285" s="222">
        <f>IF(N285="základní",J285,0)</f>
        <v>0</v>
      </c>
      <c r="BF285" s="222">
        <f>IF(N285="snížená",J285,0)</f>
        <v>0</v>
      </c>
      <c r="BG285" s="222">
        <f>IF(N285="zákl. přenesená",J285,0)</f>
        <v>0</v>
      </c>
      <c r="BH285" s="222">
        <f>IF(N285="sníž. přenesená",J285,0)</f>
        <v>0</v>
      </c>
      <c r="BI285" s="222">
        <f>IF(N285="nulová",J285,0)</f>
        <v>0</v>
      </c>
      <c r="BJ285" s="15" t="s">
        <v>14</v>
      </c>
      <c r="BK285" s="222">
        <f>ROUND(I285*H285,2)</f>
        <v>0</v>
      </c>
      <c r="BL285" s="15" t="s">
        <v>207</v>
      </c>
      <c r="BM285" s="221" t="s">
        <v>626</v>
      </c>
    </row>
    <row r="286" spans="1:65" s="13" customFormat="1">
      <c r="B286" s="223"/>
      <c r="C286" s="224"/>
      <c r="D286" s="225" t="s">
        <v>153</v>
      </c>
      <c r="E286" s="224"/>
      <c r="F286" s="227" t="s">
        <v>627</v>
      </c>
      <c r="G286" s="224"/>
      <c r="H286" s="228">
        <v>16.445</v>
      </c>
      <c r="I286" s="229"/>
      <c r="J286" s="224"/>
      <c r="K286" s="224"/>
      <c r="L286" s="230"/>
      <c r="M286" s="231"/>
      <c r="N286" s="232"/>
      <c r="O286" s="232"/>
      <c r="P286" s="232"/>
      <c r="Q286" s="232"/>
      <c r="R286" s="232"/>
      <c r="S286" s="232"/>
      <c r="T286" s="233"/>
      <c r="AT286" s="234" t="s">
        <v>153</v>
      </c>
      <c r="AU286" s="234" t="s">
        <v>81</v>
      </c>
      <c r="AV286" s="13" t="s">
        <v>81</v>
      </c>
      <c r="AW286" s="13" t="s">
        <v>4</v>
      </c>
      <c r="AX286" s="13" t="s">
        <v>14</v>
      </c>
      <c r="AY286" s="234" t="s">
        <v>135</v>
      </c>
    </row>
    <row r="287" spans="1:65" s="2" customFormat="1" ht="16.5" customHeight="1">
      <c r="A287" s="32"/>
      <c r="B287" s="33"/>
      <c r="C287" s="209" t="s">
        <v>628</v>
      </c>
      <c r="D287" s="209" t="s">
        <v>138</v>
      </c>
      <c r="E287" s="210" t="s">
        <v>629</v>
      </c>
      <c r="F287" s="211" t="s">
        <v>630</v>
      </c>
      <c r="G287" s="212" t="s">
        <v>146</v>
      </c>
      <c r="H287" s="213">
        <v>18</v>
      </c>
      <c r="I287" s="214"/>
      <c r="J287" s="215">
        <f>ROUND(I287*H287,2)</f>
        <v>0</v>
      </c>
      <c r="K287" s="216"/>
      <c r="L287" s="37"/>
      <c r="M287" s="217" t="s">
        <v>1</v>
      </c>
      <c r="N287" s="218" t="s">
        <v>40</v>
      </c>
      <c r="O287" s="69"/>
      <c r="P287" s="219">
        <f>O287*H287</f>
        <v>0</v>
      </c>
      <c r="Q287" s="219">
        <v>3.0000000000000001E-5</v>
      </c>
      <c r="R287" s="219">
        <f>Q287*H287</f>
        <v>5.4000000000000001E-4</v>
      </c>
      <c r="S287" s="219">
        <v>0</v>
      </c>
      <c r="T287" s="220">
        <f>S287*H287</f>
        <v>0</v>
      </c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R287" s="221" t="s">
        <v>207</v>
      </c>
      <c r="AT287" s="221" t="s">
        <v>138</v>
      </c>
      <c r="AU287" s="221" t="s">
        <v>81</v>
      </c>
      <c r="AY287" s="15" t="s">
        <v>135</v>
      </c>
      <c r="BE287" s="222">
        <f>IF(N287="základní",J287,0)</f>
        <v>0</v>
      </c>
      <c r="BF287" s="222">
        <f>IF(N287="snížená",J287,0)</f>
        <v>0</v>
      </c>
      <c r="BG287" s="222">
        <f>IF(N287="zákl. přenesená",J287,0)</f>
        <v>0</v>
      </c>
      <c r="BH287" s="222">
        <f>IF(N287="sníž. přenesená",J287,0)</f>
        <v>0</v>
      </c>
      <c r="BI287" s="222">
        <f>IF(N287="nulová",J287,0)</f>
        <v>0</v>
      </c>
      <c r="BJ287" s="15" t="s">
        <v>14</v>
      </c>
      <c r="BK287" s="222">
        <f>ROUND(I287*H287,2)</f>
        <v>0</v>
      </c>
      <c r="BL287" s="15" t="s">
        <v>207</v>
      </c>
      <c r="BM287" s="221" t="s">
        <v>631</v>
      </c>
    </row>
    <row r="288" spans="1:65" s="13" customFormat="1">
      <c r="B288" s="223"/>
      <c r="C288" s="224"/>
      <c r="D288" s="225" t="s">
        <v>153</v>
      </c>
      <c r="E288" s="226" t="s">
        <v>1</v>
      </c>
      <c r="F288" s="227" t="s">
        <v>632</v>
      </c>
      <c r="G288" s="224"/>
      <c r="H288" s="228">
        <v>18</v>
      </c>
      <c r="I288" s="229"/>
      <c r="J288" s="224"/>
      <c r="K288" s="224"/>
      <c r="L288" s="230"/>
      <c r="M288" s="231"/>
      <c r="N288" s="232"/>
      <c r="O288" s="232"/>
      <c r="P288" s="232"/>
      <c r="Q288" s="232"/>
      <c r="R288" s="232"/>
      <c r="S288" s="232"/>
      <c r="T288" s="233"/>
      <c r="AT288" s="234" t="s">
        <v>153</v>
      </c>
      <c r="AU288" s="234" t="s">
        <v>81</v>
      </c>
      <c r="AV288" s="13" t="s">
        <v>81</v>
      </c>
      <c r="AW288" s="13" t="s">
        <v>32</v>
      </c>
      <c r="AX288" s="13" t="s">
        <v>14</v>
      </c>
      <c r="AY288" s="234" t="s">
        <v>135</v>
      </c>
    </row>
    <row r="289" spans="1:65" s="2" customFormat="1" ht="16.5" customHeight="1">
      <c r="A289" s="32"/>
      <c r="B289" s="33"/>
      <c r="C289" s="209" t="s">
        <v>633</v>
      </c>
      <c r="D289" s="209" t="s">
        <v>138</v>
      </c>
      <c r="E289" s="210" t="s">
        <v>634</v>
      </c>
      <c r="F289" s="211" t="s">
        <v>635</v>
      </c>
      <c r="G289" s="212" t="s">
        <v>187</v>
      </c>
      <c r="H289" s="213">
        <v>7</v>
      </c>
      <c r="I289" s="214"/>
      <c r="J289" s="215">
        <f>ROUND(I289*H289,2)</f>
        <v>0</v>
      </c>
      <c r="K289" s="216"/>
      <c r="L289" s="37"/>
      <c r="M289" s="217" t="s">
        <v>1</v>
      </c>
      <c r="N289" s="218" t="s">
        <v>40</v>
      </c>
      <c r="O289" s="69"/>
      <c r="P289" s="219">
        <f>O289*H289</f>
        <v>0</v>
      </c>
      <c r="Q289" s="219">
        <v>0</v>
      </c>
      <c r="R289" s="219">
        <f>Q289*H289</f>
        <v>0</v>
      </c>
      <c r="S289" s="219">
        <v>0</v>
      </c>
      <c r="T289" s="220">
        <f>S289*H289</f>
        <v>0</v>
      </c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R289" s="221" t="s">
        <v>207</v>
      </c>
      <c r="AT289" s="221" t="s">
        <v>138</v>
      </c>
      <c r="AU289" s="221" t="s">
        <v>81</v>
      </c>
      <c r="AY289" s="15" t="s">
        <v>135</v>
      </c>
      <c r="BE289" s="222">
        <f>IF(N289="základní",J289,0)</f>
        <v>0</v>
      </c>
      <c r="BF289" s="222">
        <f>IF(N289="snížená",J289,0)</f>
        <v>0</v>
      </c>
      <c r="BG289" s="222">
        <f>IF(N289="zákl. přenesená",J289,0)</f>
        <v>0</v>
      </c>
      <c r="BH289" s="222">
        <f>IF(N289="sníž. přenesená",J289,0)</f>
        <v>0</v>
      </c>
      <c r="BI289" s="222">
        <f>IF(N289="nulová",J289,0)</f>
        <v>0</v>
      </c>
      <c r="BJ289" s="15" t="s">
        <v>14</v>
      </c>
      <c r="BK289" s="222">
        <f>ROUND(I289*H289,2)</f>
        <v>0</v>
      </c>
      <c r="BL289" s="15" t="s">
        <v>207</v>
      </c>
      <c r="BM289" s="221" t="s">
        <v>636</v>
      </c>
    </row>
    <row r="290" spans="1:65" s="2" customFormat="1" ht="16.5" customHeight="1">
      <c r="A290" s="32"/>
      <c r="B290" s="33"/>
      <c r="C290" s="209" t="s">
        <v>637</v>
      </c>
      <c r="D290" s="209" t="s">
        <v>138</v>
      </c>
      <c r="E290" s="210" t="s">
        <v>638</v>
      </c>
      <c r="F290" s="211" t="s">
        <v>639</v>
      </c>
      <c r="G290" s="212" t="s">
        <v>187</v>
      </c>
      <c r="H290" s="213">
        <v>1</v>
      </c>
      <c r="I290" s="214"/>
      <c r="J290" s="215">
        <f>ROUND(I290*H290,2)</f>
        <v>0</v>
      </c>
      <c r="K290" s="216"/>
      <c r="L290" s="37"/>
      <c r="M290" s="217" t="s">
        <v>1</v>
      </c>
      <c r="N290" s="218" t="s">
        <v>40</v>
      </c>
      <c r="O290" s="69"/>
      <c r="P290" s="219">
        <f>O290*H290</f>
        <v>0</v>
      </c>
      <c r="Q290" s="219">
        <v>0</v>
      </c>
      <c r="R290" s="219">
        <f>Q290*H290</f>
        <v>0</v>
      </c>
      <c r="S290" s="219">
        <v>0</v>
      </c>
      <c r="T290" s="220">
        <f>S290*H290</f>
        <v>0</v>
      </c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R290" s="221" t="s">
        <v>207</v>
      </c>
      <c r="AT290" s="221" t="s">
        <v>138</v>
      </c>
      <c r="AU290" s="221" t="s">
        <v>81</v>
      </c>
      <c r="AY290" s="15" t="s">
        <v>135</v>
      </c>
      <c r="BE290" s="222">
        <f>IF(N290="základní",J290,0)</f>
        <v>0</v>
      </c>
      <c r="BF290" s="222">
        <f>IF(N290="snížená",J290,0)</f>
        <v>0</v>
      </c>
      <c r="BG290" s="222">
        <f>IF(N290="zákl. přenesená",J290,0)</f>
        <v>0</v>
      </c>
      <c r="BH290" s="222">
        <f>IF(N290="sníž. přenesená",J290,0)</f>
        <v>0</v>
      </c>
      <c r="BI290" s="222">
        <f>IF(N290="nulová",J290,0)</f>
        <v>0</v>
      </c>
      <c r="BJ290" s="15" t="s">
        <v>14</v>
      </c>
      <c r="BK290" s="222">
        <f>ROUND(I290*H290,2)</f>
        <v>0</v>
      </c>
      <c r="BL290" s="15" t="s">
        <v>207</v>
      </c>
      <c r="BM290" s="221" t="s">
        <v>640</v>
      </c>
    </row>
    <row r="291" spans="1:65" s="2" customFormat="1" ht="16.5" customHeight="1">
      <c r="A291" s="32"/>
      <c r="B291" s="33"/>
      <c r="C291" s="209" t="s">
        <v>641</v>
      </c>
      <c r="D291" s="209" t="s">
        <v>138</v>
      </c>
      <c r="E291" s="210" t="s">
        <v>642</v>
      </c>
      <c r="F291" s="211" t="s">
        <v>643</v>
      </c>
      <c r="G291" s="212" t="s">
        <v>187</v>
      </c>
      <c r="H291" s="213">
        <v>1</v>
      </c>
      <c r="I291" s="214"/>
      <c r="J291" s="215">
        <f>ROUND(I291*H291,2)</f>
        <v>0</v>
      </c>
      <c r="K291" s="216"/>
      <c r="L291" s="37"/>
      <c r="M291" s="217" t="s">
        <v>1</v>
      </c>
      <c r="N291" s="218" t="s">
        <v>40</v>
      </c>
      <c r="O291" s="69"/>
      <c r="P291" s="219">
        <f>O291*H291</f>
        <v>0</v>
      </c>
      <c r="Q291" s="219">
        <v>0</v>
      </c>
      <c r="R291" s="219">
        <f>Q291*H291</f>
        <v>0</v>
      </c>
      <c r="S291" s="219">
        <v>0</v>
      </c>
      <c r="T291" s="220">
        <f>S291*H291</f>
        <v>0</v>
      </c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R291" s="221" t="s">
        <v>207</v>
      </c>
      <c r="AT291" s="221" t="s">
        <v>138</v>
      </c>
      <c r="AU291" s="221" t="s">
        <v>81</v>
      </c>
      <c r="AY291" s="15" t="s">
        <v>135</v>
      </c>
      <c r="BE291" s="222">
        <f>IF(N291="základní",J291,0)</f>
        <v>0</v>
      </c>
      <c r="BF291" s="222">
        <f>IF(N291="snížená",J291,0)</f>
        <v>0</v>
      </c>
      <c r="BG291" s="222">
        <f>IF(N291="zákl. přenesená",J291,0)</f>
        <v>0</v>
      </c>
      <c r="BH291" s="222">
        <f>IF(N291="sníž. přenesená",J291,0)</f>
        <v>0</v>
      </c>
      <c r="BI291" s="222">
        <f>IF(N291="nulová",J291,0)</f>
        <v>0</v>
      </c>
      <c r="BJ291" s="15" t="s">
        <v>14</v>
      </c>
      <c r="BK291" s="222">
        <f>ROUND(I291*H291,2)</f>
        <v>0</v>
      </c>
      <c r="BL291" s="15" t="s">
        <v>207</v>
      </c>
      <c r="BM291" s="221" t="s">
        <v>644</v>
      </c>
    </row>
    <row r="292" spans="1:65" s="2" customFormat="1" ht="21.75" customHeight="1">
      <c r="A292" s="32"/>
      <c r="B292" s="33"/>
      <c r="C292" s="209" t="s">
        <v>645</v>
      </c>
      <c r="D292" s="209" t="s">
        <v>138</v>
      </c>
      <c r="E292" s="210" t="s">
        <v>646</v>
      </c>
      <c r="F292" s="211" t="s">
        <v>647</v>
      </c>
      <c r="G292" s="212" t="s">
        <v>141</v>
      </c>
      <c r="H292" s="213">
        <v>14.3</v>
      </c>
      <c r="I292" s="214"/>
      <c r="J292" s="215">
        <f>ROUND(I292*H292,2)</f>
        <v>0</v>
      </c>
      <c r="K292" s="216"/>
      <c r="L292" s="37"/>
      <c r="M292" s="217" t="s">
        <v>1</v>
      </c>
      <c r="N292" s="218" t="s">
        <v>40</v>
      </c>
      <c r="O292" s="69"/>
      <c r="P292" s="219">
        <f>O292*H292</f>
        <v>0</v>
      </c>
      <c r="Q292" s="219">
        <v>5.0000000000000002E-5</v>
      </c>
      <c r="R292" s="219">
        <f>Q292*H292</f>
        <v>7.1500000000000003E-4</v>
      </c>
      <c r="S292" s="219">
        <v>0</v>
      </c>
      <c r="T292" s="220">
        <f>S292*H292</f>
        <v>0</v>
      </c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R292" s="221" t="s">
        <v>207</v>
      </c>
      <c r="AT292" s="221" t="s">
        <v>138</v>
      </c>
      <c r="AU292" s="221" t="s">
        <v>81</v>
      </c>
      <c r="AY292" s="15" t="s">
        <v>135</v>
      </c>
      <c r="BE292" s="222">
        <f>IF(N292="základní",J292,0)</f>
        <v>0</v>
      </c>
      <c r="BF292" s="222">
        <f>IF(N292="snížená",J292,0)</f>
        <v>0</v>
      </c>
      <c r="BG292" s="222">
        <f>IF(N292="zákl. přenesená",J292,0)</f>
        <v>0</v>
      </c>
      <c r="BH292" s="222">
        <f>IF(N292="sníž. přenesená",J292,0)</f>
        <v>0</v>
      </c>
      <c r="BI292" s="222">
        <f>IF(N292="nulová",J292,0)</f>
        <v>0</v>
      </c>
      <c r="BJ292" s="15" t="s">
        <v>14</v>
      </c>
      <c r="BK292" s="222">
        <f>ROUND(I292*H292,2)</f>
        <v>0</v>
      </c>
      <c r="BL292" s="15" t="s">
        <v>207</v>
      </c>
      <c r="BM292" s="221" t="s">
        <v>648</v>
      </c>
    </row>
    <row r="293" spans="1:65" s="13" customFormat="1">
      <c r="B293" s="223"/>
      <c r="C293" s="224"/>
      <c r="D293" s="225" t="s">
        <v>153</v>
      </c>
      <c r="E293" s="226" t="s">
        <v>1</v>
      </c>
      <c r="F293" s="227" t="s">
        <v>170</v>
      </c>
      <c r="G293" s="224"/>
      <c r="H293" s="228">
        <v>14.3</v>
      </c>
      <c r="I293" s="229"/>
      <c r="J293" s="224"/>
      <c r="K293" s="224"/>
      <c r="L293" s="230"/>
      <c r="M293" s="231"/>
      <c r="N293" s="232"/>
      <c r="O293" s="232"/>
      <c r="P293" s="232"/>
      <c r="Q293" s="232"/>
      <c r="R293" s="232"/>
      <c r="S293" s="232"/>
      <c r="T293" s="233"/>
      <c r="AT293" s="234" t="s">
        <v>153</v>
      </c>
      <c r="AU293" s="234" t="s">
        <v>81</v>
      </c>
      <c r="AV293" s="13" t="s">
        <v>81</v>
      </c>
      <c r="AW293" s="13" t="s">
        <v>32</v>
      </c>
      <c r="AX293" s="13" t="s">
        <v>14</v>
      </c>
      <c r="AY293" s="234" t="s">
        <v>135</v>
      </c>
    </row>
    <row r="294" spans="1:65" s="2" customFormat="1" ht="21.75" customHeight="1">
      <c r="A294" s="32"/>
      <c r="B294" s="33"/>
      <c r="C294" s="209" t="s">
        <v>649</v>
      </c>
      <c r="D294" s="209" t="s">
        <v>138</v>
      </c>
      <c r="E294" s="210" t="s">
        <v>650</v>
      </c>
      <c r="F294" s="211" t="s">
        <v>651</v>
      </c>
      <c r="G294" s="212" t="s">
        <v>270</v>
      </c>
      <c r="H294" s="246"/>
      <c r="I294" s="214"/>
      <c r="J294" s="215">
        <f>ROUND(I294*H294,2)</f>
        <v>0</v>
      </c>
      <c r="K294" s="216"/>
      <c r="L294" s="37"/>
      <c r="M294" s="217" t="s">
        <v>1</v>
      </c>
      <c r="N294" s="218" t="s">
        <v>40</v>
      </c>
      <c r="O294" s="69"/>
      <c r="P294" s="219">
        <f>O294*H294</f>
        <v>0</v>
      </c>
      <c r="Q294" s="219">
        <v>0</v>
      </c>
      <c r="R294" s="219">
        <f>Q294*H294</f>
        <v>0</v>
      </c>
      <c r="S294" s="219">
        <v>0</v>
      </c>
      <c r="T294" s="220">
        <f>S294*H294</f>
        <v>0</v>
      </c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R294" s="221" t="s">
        <v>207</v>
      </c>
      <c r="AT294" s="221" t="s">
        <v>138</v>
      </c>
      <c r="AU294" s="221" t="s">
        <v>81</v>
      </c>
      <c r="AY294" s="15" t="s">
        <v>135</v>
      </c>
      <c r="BE294" s="222">
        <f>IF(N294="základní",J294,0)</f>
        <v>0</v>
      </c>
      <c r="BF294" s="222">
        <f>IF(N294="snížená",J294,0)</f>
        <v>0</v>
      </c>
      <c r="BG294" s="222">
        <f>IF(N294="zákl. přenesená",J294,0)</f>
        <v>0</v>
      </c>
      <c r="BH294" s="222">
        <f>IF(N294="sníž. přenesená",J294,0)</f>
        <v>0</v>
      </c>
      <c r="BI294" s="222">
        <f>IF(N294="nulová",J294,0)</f>
        <v>0</v>
      </c>
      <c r="BJ294" s="15" t="s">
        <v>14</v>
      </c>
      <c r="BK294" s="222">
        <f>ROUND(I294*H294,2)</f>
        <v>0</v>
      </c>
      <c r="BL294" s="15" t="s">
        <v>207</v>
      </c>
      <c r="BM294" s="221" t="s">
        <v>652</v>
      </c>
    </row>
    <row r="295" spans="1:65" s="12" customFormat="1" ht="22.9" customHeight="1">
      <c r="B295" s="193"/>
      <c r="C295" s="194"/>
      <c r="D295" s="195" t="s">
        <v>74</v>
      </c>
      <c r="E295" s="207" t="s">
        <v>653</v>
      </c>
      <c r="F295" s="207" t="s">
        <v>654</v>
      </c>
      <c r="G295" s="194"/>
      <c r="H295" s="194"/>
      <c r="I295" s="197"/>
      <c r="J295" s="208">
        <f>BK295</f>
        <v>0</v>
      </c>
      <c r="K295" s="194"/>
      <c r="L295" s="199"/>
      <c r="M295" s="200"/>
      <c r="N295" s="201"/>
      <c r="O295" s="201"/>
      <c r="P295" s="202">
        <f>SUM(P296:P299)</f>
        <v>0</v>
      </c>
      <c r="Q295" s="201"/>
      <c r="R295" s="202">
        <f>SUM(R296:R299)</f>
        <v>5.2895999999999998E-4</v>
      </c>
      <c r="S295" s="201"/>
      <c r="T295" s="203">
        <f>SUM(T296:T299)</f>
        <v>0</v>
      </c>
      <c r="AR295" s="204" t="s">
        <v>81</v>
      </c>
      <c r="AT295" s="205" t="s">
        <v>74</v>
      </c>
      <c r="AU295" s="205" t="s">
        <v>14</v>
      </c>
      <c r="AY295" s="204" t="s">
        <v>135</v>
      </c>
      <c r="BK295" s="206">
        <f>SUM(BK296:BK299)</f>
        <v>0</v>
      </c>
    </row>
    <row r="296" spans="1:65" s="2" customFormat="1" ht="21.75" customHeight="1">
      <c r="A296" s="32"/>
      <c r="B296" s="33"/>
      <c r="C296" s="209" t="s">
        <v>655</v>
      </c>
      <c r="D296" s="209" t="s">
        <v>138</v>
      </c>
      <c r="E296" s="210" t="s">
        <v>656</v>
      </c>
      <c r="F296" s="211" t="s">
        <v>657</v>
      </c>
      <c r="G296" s="212" t="s">
        <v>141</v>
      </c>
      <c r="H296" s="213">
        <v>1.3919999999999999</v>
      </c>
      <c r="I296" s="214"/>
      <c r="J296" s="215">
        <f>ROUND(I296*H296,2)</f>
        <v>0</v>
      </c>
      <c r="K296" s="216"/>
      <c r="L296" s="37"/>
      <c r="M296" s="217" t="s">
        <v>1</v>
      </c>
      <c r="N296" s="218" t="s">
        <v>40</v>
      </c>
      <c r="O296" s="69"/>
      <c r="P296" s="219">
        <f>O296*H296</f>
        <v>0</v>
      </c>
      <c r="Q296" s="219">
        <v>1.3999999999999999E-4</v>
      </c>
      <c r="R296" s="219">
        <f>Q296*H296</f>
        <v>1.9487999999999998E-4</v>
      </c>
      <c r="S296" s="219">
        <v>0</v>
      </c>
      <c r="T296" s="220">
        <f>S296*H296</f>
        <v>0</v>
      </c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R296" s="221" t="s">
        <v>207</v>
      </c>
      <c r="AT296" s="221" t="s">
        <v>138</v>
      </c>
      <c r="AU296" s="221" t="s">
        <v>81</v>
      </c>
      <c r="AY296" s="15" t="s">
        <v>135</v>
      </c>
      <c r="BE296" s="222">
        <f>IF(N296="základní",J296,0)</f>
        <v>0</v>
      </c>
      <c r="BF296" s="222">
        <f>IF(N296="snížená",J296,0)</f>
        <v>0</v>
      </c>
      <c r="BG296" s="222">
        <f>IF(N296="zákl. přenesená",J296,0)</f>
        <v>0</v>
      </c>
      <c r="BH296" s="222">
        <f>IF(N296="sníž. přenesená",J296,0)</f>
        <v>0</v>
      </c>
      <c r="BI296" s="222">
        <f>IF(N296="nulová",J296,0)</f>
        <v>0</v>
      </c>
      <c r="BJ296" s="15" t="s">
        <v>14</v>
      </c>
      <c r="BK296" s="222">
        <f>ROUND(I296*H296,2)</f>
        <v>0</v>
      </c>
      <c r="BL296" s="15" t="s">
        <v>207</v>
      </c>
      <c r="BM296" s="221" t="s">
        <v>658</v>
      </c>
    </row>
    <row r="297" spans="1:65" s="13" customFormat="1">
      <c r="B297" s="223"/>
      <c r="C297" s="224"/>
      <c r="D297" s="225" t="s">
        <v>153</v>
      </c>
      <c r="E297" s="226" t="s">
        <v>1</v>
      </c>
      <c r="F297" s="227" t="s">
        <v>659</v>
      </c>
      <c r="G297" s="224"/>
      <c r="H297" s="228">
        <v>1.3919999999999999</v>
      </c>
      <c r="I297" s="229"/>
      <c r="J297" s="224"/>
      <c r="K297" s="224"/>
      <c r="L297" s="230"/>
      <c r="M297" s="231"/>
      <c r="N297" s="232"/>
      <c r="O297" s="232"/>
      <c r="P297" s="232"/>
      <c r="Q297" s="232"/>
      <c r="R297" s="232"/>
      <c r="S297" s="232"/>
      <c r="T297" s="233"/>
      <c r="AT297" s="234" t="s">
        <v>153</v>
      </c>
      <c r="AU297" s="234" t="s">
        <v>81</v>
      </c>
      <c r="AV297" s="13" t="s">
        <v>81</v>
      </c>
      <c r="AW297" s="13" t="s">
        <v>32</v>
      </c>
      <c r="AX297" s="13" t="s">
        <v>14</v>
      </c>
      <c r="AY297" s="234" t="s">
        <v>135</v>
      </c>
    </row>
    <row r="298" spans="1:65" s="2" customFormat="1" ht="21.75" customHeight="1">
      <c r="A298" s="32"/>
      <c r="B298" s="33"/>
      <c r="C298" s="209" t="s">
        <v>660</v>
      </c>
      <c r="D298" s="209" t="s">
        <v>138</v>
      </c>
      <c r="E298" s="210" t="s">
        <v>661</v>
      </c>
      <c r="F298" s="211" t="s">
        <v>662</v>
      </c>
      <c r="G298" s="212" t="s">
        <v>141</v>
      </c>
      <c r="H298" s="213">
        <v>1.3919999999999999</v>
      </c>
      <c r="I298" s="214"/>
      <c r="J298" s="215">
        <f>ROUND(I298*H298,2)</f>
        <v>0</v>
      </c>
      <c r="K298" s="216"/>
      <c r="L298" s="37"/>
      <c r="M298" s="217" t="s">
        <v>1</v>
      </c>
      <c r="N298" s="218" t="s">
        <v>40</v>
      </c>
      <c r="O298" s="69"/>
      <c r="P298" s="219">
        <f>O298*H298</f>
        <v>0</v>
      </c>
      <c r="Q298" s="219">
        <v>1.2E-4</v>
      </c>
      <c r="R298" s="219">
        <f>Q298*H298</f>
        <v>1.6704E-4</v>
      </c>
      <c r="S298" s="219">
        <v>0</v>
      </c>
      <c r="T298" s="220">
        <f>S298*H298</f>
        <v>0</v>
      </c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R298" s="221" t="s">
        <v>207</v>
      </c>
      <c r="AT298" s="221" t="s">
        <v>138</v>
      </c>
      <c r="AU298" s="221" t="s">
        <v>81</v>
      </c>
      <c r="AY298" s="15" t="s">
        <v>135</v>
      </c>
      <c r="BE298" s="222">
        <f>IF(N298="základní",J298,0)</f>
        <v>0</v>
      </c>
      <c r="BF298" s="222">
        <f>IF(N298="snížená",J298,0)</f>
        <v>0</v>
      </c>
      <c r="BG298" s="222">
        <f>IF(N298="zákl. přenesená",J298,0)</f>
        <v>0</v>
      </c>
      <c r="BH298" s="222">
        <f>IF(N298="sníž. přenesená",J298,0)</f>
        <v>0</v>
      </c>
      <c r="BI298" s="222">
        <f>IF(N298="nulová",J298,0)</f>
        <v>0</v>
      </c>
      <c r="BJ298" s="15" t="s">
        <v>14</v>
      </c>
      <c r="BK298" s="222">
        <f>ROUND(I298*H298,2)</f>
        <v>0</v>
      </c>
      <c r="BL298" s="15" t="s">
        <v>207</v>
      </c>
      <c r="BM298" s="221" t="s">
        <v>663</v>
      </c>
    </row>
    <row r="299" spans="1:65" s="2" customFormat="1" ht="21.75" customHeight="1">
      <c r="A299" s="32"/>
      <c r="B299" s="33"/>
      <c r="C299" s="209" t="s">
        <v>664</v>
      </c>
      <c r="D299" s="209" t="s">
        <v>138</v>
      </c>
      <c r="E299" s="210" t="s">
        <v>665</v>
      </c>
      <c r="F299" s="211" t="s">
        <v>666</v>
      </c>
      <c r="G299" s="212" t="s">
        <v>141</v>
      </c>
      <c r="H299" s="213">
        <v>1.3919999999999999</v>
      </c>
      <c r="I299" s="214"/>
      <c r="J299" s="215">
        <f>ROUND(I299*H299,2)</f>
        <v>0</v>
      </c>
      <c r="K299" s="216"/>
      <c r="L299" s="37"/>
      <c r="M299" s="217" t="s">
        <v>1</v>
      </c>
      <c r="N299" s="218" t="s">
        <v>40</v>
      </c>
      <c r="O299" s="69"/>
      <c r="P299" s="219">
        <f>O299*H299</f>
        <v>0</v>
      </c>
      <c r="Q299" s="219">
        <v>1.2E-4</v>
      </c>
      <c r="R299" s="219">
        <f>Q299*H299</f>
        <v>1.6704E-4</v>
      </c>
      <c r="S299" s="219">
        <v>0</v>
      </c>
      <c r="T299" s="220">
        <f>S299*H299</f>
        <v>0</v>
      </c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R299" s="221" t="s">
        <v>207</v>
      </c>
      <c r="AT299" s="221" t="s">
        <v>138</v>
      </c>
      <c r="AU299" s="221" t="s">
        <v>81</v>
      </c>
      <c r="AY299" s="15" t="s">
        <v>135</v>
      </c>
      <c r="BE299" s="222">
        <f>IF(N299="základní",J299,0)</f>
        <v>0</v>
      </c>
      <c r="BF299" s="222">
        <f>IF(N299="snížená",J299,0)</f>
        <v>0</v>
      </c>
      <c r="BG299" s="222">
        <f>IF(N299="zákl. přenesená",J299,0)</f>
        <v>0</v>
      </c>
      <c r="BH299" s="222">
        <f>IF(N299="sníž. přenesená",J299,0)</f>
        <v>0</v>
      </c>
      <c r="BI299" s="222">
        <f>IF(N299="nulová",J299,0)</f>
        <v>0</v>
      </c>
      <c r="BJ299" s="15" t="s">
        <v>14</v>
      </c>
      <c r="BK299" s="222">
        <f>ROUND(I299*H299,2)</f>
        <v>0</v>
      </c>
      <c r="BL299" s="15" t="s">
        <v>207</v>
      </c>
      <c r="BM299" s="221" t="s">
        <v>667</v>
      </c>
    </row>
    <row r="300" spans="1:65" s="12" customFormat="1" ht="22.9" customHeight="1">
      <c r="B300" s="193"/>
      <c r="C300" s="194"/>
      <c r="D300" s="195" t="s">
        <v>74</v>
      </c>
      <c r="E300" s="207" t="s">
        <v>668</v>
      </c>
      <c r="F300" s="207" t="s">
        <v>669</v>
      </c>
      <c r="G300" s="194"/>
      <c r="H300" s="194"/>
      <c r="I300" s="197"/>
      <c r="J300" s="208">
        <f>BK300</f>
        <v>0</v>
      </c>
      <c r="K300" s="194"/>
      <c r="L300" s="199"/>
      <c r="M300" s="200"/>
      <c r="N300" s="201"/>
      <c r="O300" s="201"/>
      <c r="P300" s="202">
        <f>SUM(P301:P305)</f>
        <v>0</v>
      </c>
      <c r="Q300" s="201"/>
      <c r="R300" s="202">
        <f>SUM(R301:R305)</f>
        <v>2.7017779999999998E-2</v>
      </c>
      <c r="S300" s="201"/>
      <c r="T300" s="203">
        <f>SUM(T301:T305)</f>
        <v>6.5295299999999995E-3</v>
      </c>
      <c r="AR300" s="204" t="s">
        <v>81</v>
      </c>
      <c r="AT300" s="205" t="s">
        <v>74</v>
      </c>
      <c r="AU300" s="205" t="s">
        <v>14</v>
      </c>
      <c r="AY300" s="204" t="s">
        <v>135</v>
      </c>
      <c r="BK300" s="206">
        <f>SUM(BK301:BK305)</f>
        <v>0</v>
      </c>
    </row>
    <row r="301" spans="1:65" s="2" customFormat="1" ht="21.75" customHeight="1">
      <c r="A301" s="32"/>
      <c r="B301" s="33"/>
      <c r="C301" s="209" t="s">
        <v>670</v>
      </c>
      <c r="D301" s="209" t="s">
        <v>138</v>
      </c>
      <c r="E301" s="210" t="s">
        <v>671</v>
      </c>
      <c r="F301" s="211" t="s">
        <v>672</v>
      </c>
      <c r="G301" s="212" t="s">
        <v>141</v>
      </c>
      <c r="H301" s="213">
        <v>21.062999999999999</v>
      </c>
      <c r="I301" s="214"/>
      <c r="J301" s="215">
        <f>ROUND(I301*H301,2)</f>
        <v>0</v>
      </c>
      <c r="K301" s="216"/>
      <c r="L301" s="37"/>
      <c r="M301" s="217" t="s">
        <v>1</v>
      </c>
      <c r="N301" s="218" t="s">
        <v>40</v>
      </c>
      <c r="O301" s="69"/>
      <c r="P301" s="219">
        <f>O301*H301</f>
        <v>0</v>
      </c>
      <c r="Q301" s="219">
        <v>0</v>
      </c>
      <c r="R301" s="219">
        <f>Q301*H301</f>
        <v>0</v>
      </c>
      <c r="S301" s="219">
        <v>0</v>
      </c>
      <c r="T301" s="220">
        <f>S301*H301</f>
        <v>0</v>
      </c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R301" s="221" t="s">
        <v>207</v>
      </c>
      <c r="AT301" s="221" t="s">
        <v>138</v>
      </c>
      <c r="AU301" s="221" t="s">
        <v>81</v>
      </c>
      <c r="AY301" s="15" t="s">
        <v>135</v>
      </c>
      <c r="BE301" s="222">
        <f>IF(N301="základní",J301,0)</f>
        <v>0</v>
      </c>
      <c r="BF301" s="222">
        <f>IF(N301="snížená",J301,0)</f>
        <v>0</v>
      </c>
      <c r="BG301" s="222">
        <f>IF(N301="zákl. přenesená",J301,0)</f>
        <v>0</v>
      </c>
      <c r="BH301" s="222">
        <f>IF(N301="sníž. přenesená",J301,0)</f>
        <v>0</v>
      </c>
      <c r="BI301" s="222">
        <f>IF(N301="nulová",J301,0)</f>
        <v>0</v>
      </c>
      <c r="BJ301" s="15" t="s">
        <v>14</v>
      </c>
      <c r="BK301" s="222">
        <f>ROUND(I301*H301,2)</f>
        <v>0</v>
      </c>
      <c r="BL301" s="15" t="s">
        <v>207</v>
      </c>
      <c r="BM301" s="221" t="s">
        <v>673</v>
      </c>
    </row>
    <row r="302" spans="1:65" s="2" customFormat="1" ht="16.5" customHeight="1">
      <c r="A302" s="32"/>
      <c r="B302" s="33"/>
      <c r="C302" s="209" t="s">
        <v>674</v>
      </c>
      <c r="D302" s="209" t="s">
        <v>138</v>
      </c>
      <c r="E302" s="210" t="s">
        <v>675</v>
      </c>
      <c r="F302" s="211" t="s">
        <v>676</v>
      </c>
      <c r="G302" s="212" t="s">
        <v>141</v>
      </c>
      <c r="H302" s="213">
        <v>21.062999999999999</v>
      </c>
      <c r="I302" s="214"/>
      <c r="J302" s="215">
        <f>ROUND(I302*H302,2)</f>
        <v>0</v>
      </c>
      <c r="K302" s="216"/>
      <c r="L302" s="37"/>
      <c r="M302" s="217" t="s">
        <v>1</v>
      </c>
      <c r="N302" s="218" t="s">
        <v>40</v>
      </c>
      <c r="O302" s="69"/>
      <c r="P302" s="219">
        <f>O302*H302</f>
        <v>0</v>
      </c>
      <c r="Q302" s="219">
        <v>1E-3</v>
      </c>
      <c r="R302" s="219">
        <f>Q302*H302</f>
        <v>2.1062999999999998E-2</v>
      </c>
      <c r="S302" s="219">
        <v>3.1E-4</v>
      </c>
      <c r="T302" s="220">
        <f>S302*H302</f>
        <v>6.5295299999999995E-3</v>
      </c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R302" s="221" t="s">
        <v>207</v>
      </c>
      <c r="AT302" s="221" t="s">
        <v>138</v>
      </c>
      <c r="AU302" s="221" t="s">
        <v>81</v>
      </c>
      <c r="AY302" s="15" t="s">
        <v>135</v>
      </c>
      <c r="BE302" s="222">
        <f>IF(N302="základní",J302,0)</f>
        <v>0</v>
      </c>
      <c r="BF302" s="222">
        <f>IF(N302="snížená",J302,0)</f>
        <v>0</v>
      </c>
      <c r="BG302" s="222">
        <f>IF(N302="zákl. přenesená",J302,0)</f>
        <v>0</v>
      </c>
      <c r="BH302" s="222">
        <f>IF(N302="sníž. přenesená",J302,0)</f>
        <v>0</v>
      </c>
      <c r="BI302" s="222">
        <f>IF(N302="nulová",J302,0)</f>
        <v>0</v>
      </c>
      <c r="BJ302" s="15" t="s">
        <v>14</v>
      </c>
      <c r="BK302" s="222">
        <f>ROUND(I302*H302,2)</f>
        <v>0</v>
      </c>
      <c r="BL302" s="15" t="s">
        <v>207</v>
      </c>
      <c r="BM302" s="221" t="s">
        <v>677</v>
      </c>
    </row>
    <row r="303" spans="1:65" s="13" customFormat="1">
      <c r="B303" s="223"/>
      <c r="C303" s="224"/>
      <c r="D303" s="225" t="s">
        <v>153</v>
      </c>
      <c r="E303" s="226" t="s">
        <v>1</v>
      </c>
      <c r="F303" s="227" t="s">
        <v>678</v>
      </c>
      <c r="G303" s="224"/>
      <c r="H303" s="228">
        <v>21.062999999999999</v>
      </c>
      <c r="I303" s="229"/>
      <c r="J303" s="224"/>
      <c r="K303" s="224"/>
      <c r="L303" s="230"/>
      <c r="M303" s="231"/>
      <c r="N303" s="232"/>
      <c r="O303" s="232"/>
      <c r="P303" s="232"/>
      <c r="Q303" s="232"/>
      <c r="R303" s="232"/>
      <c r="S303" s="232"/>
      <c r="T303" s="233"/>
      <c r="AT303" s="234" t="s">
        <v>153</v>
      </c>
      <c r="AU303" s="234" t="s">
        <v>81</v>
      </c>
      <c r="AV303" s="13" t="s">
        <v>81</v>
      </c>
      <c r="AW303" s="13" t="s">
        <v>32</v>
      </c>
      <c r="AX303" s="13" t="s">
        <v>14</v>
      </c>
      <c r="AY303" s="234" t="s">
        <v>135</v>
      </c>
    </row>
    <row r="304" spans="1:65" s="2" customFormat="1" ht="21.75" customHeight="1">
      <c r="A304" s="32"/>
      <c r="B304" s="33"/>
      <c r="C304" s="209" t="s">
        <v>679</v>
      </c>
      <c r="D304" s="209" t="s">
        <v>138</v>
      </c>
      <c r="E304" s="210" t="s">
        <v>680</v>
      </c>
      <c r="F304" s="211" t="s">
        <v>681</v>
      </c>
      <c r="G304" s="212" t="s">
        <v>141</v>
      </c>
      <c r="H304" s="213">
        <v>22.902999999999999</v>
      </c>
      <c r="I304" s="214"/>
      <c r="J304" s="215">
        <f>ROUND(I304*H304,2)</f>
        <v>0</v>
      </c>
      <c r="K304" s="216"/>
      <c r="L304" s="37"/>
      <c r="M304" s="217" t="s">
        <v>1</v>
      </c>
      <c r="N304" s="218" t="s">
        <v>40</v>
      </c>
      <c r="O304" s="69"/>
      <c r="P304" s="219">
        <f>O304*H304</f>
        <v>0</v>
      </c>
      <c r="Q304" s="219">
        <v>2.5999999999999998E-4</v>
      </c>
      <c r="R304" s="219">
        <f>Q304*H304</f>
        <v>5.9547799999999989E-3</v>
      </c>
      <c r="S304" s="219">
        <v>0</v>
      </c>
      <c r="T304" s="220">
        <f>S304*H304</f>
        <v>0</v>
      </c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R304" s="221" t="s">
        <v>207</v>
      </c>
      <c r="AT304" s="221" t="s">
        <v>138</v>
      </c>
      <c r="AU304" s="221" t="s">
        <v>81</v>
      </c>
      <c r="AY304" s="15" t="s">
        <v>135</v>
      </c>
      <c r="BE304" s="222">
        <f>IF(N304="základní",J304,0)</f>
        <v>0</v>
      </c>
      <c r="BF304" s="222">
        <f>IF(N304="snížená",J304,0)</f>
        <v>0</v>
      </c>
      <c r="BG304" s="222">
        <f>IF(N304="zákl. přenesená",J304,0)</f>
        <v>0</v>
      </c>
      <c r="BH304" s="222">
        <f>IF(N304="sníž. přenesená",J304,0)</f>
        <v>0</v>
      </c>
      <c r="BI304" s="222">
        <f>IF(N304="nulová",J304,0)</f>
        <v>0</v>
      </c>
      <c r="BJ304" s="15" t="s">
        <v>14</v>
      </c>
      <c r="BK304" s="222">
        <f>ROUND(I304*H304,2)</f>
        <v>0</v>
      </c>
      <c r="BL304" s="15" t="s">
        <v>207</v>
      </c>
      <c r="BM304" s="221" t="s">
        <v>682</v>
      </c>
    </row>
    <row r="305" spans="1:51" s="13" customFormat="1">
      <c r="B305" s="223"/>
      <c r="C305" s="224"/>
      <c r="D305" s="225" t="s">
        <v>153</v>
      </c>
      <c r="E305" s="226" t="s">
        <v>1</v>
      </c>
      <c r="F305" s="227" t="s">
        <v>683</v>
      </c>
      <c r="G305" s="224"/>
      <c r="H305" s="228">
        <v>22.902999999999999</v>
      </c>
      <c r="I305" s="229"/>
      <c r="J305" s="224"/>
      <c r="K305" s="224"/>
      <c r="L305" s="230"/>
      <c r="M305" s="247"/>
      <c r="N305" s="248"/>
      <c r="O305" s="248"/>
      <c r="P305" s="248"/>
      <c r="Q305" s="248"/>
      <c r="R305" s="248"/>
      <c r="S305" s="248"/>
      <c r="T305" s="249"/>
      <c r="AT305" s="234" t="s">
        <v>153</v>
      </c>
      <c r="AU305" s="234" t="s">
        <v>81</v>
      </c>
      <c r="AV305" s="13" t="s">
        <v>81</v>
      </c>
      <c r="AW305" s="13" t="s">
        <v>32</v>
      </c>
      <c r="AX305" s="13" t="s">
        <v>14</v>
      </c>
      <c r="AY305" s="234" t="s">
        <v>135</v>
      </c>
    </row>
    <row r="306" spans="1:51" s="2" customFormat="1" ht="6.95" customHeight="1">
      <c r="A306" s="32"/>
      <c r="B306" s="52"/>
      <c r="C306" s="53"/>
      <c r="D306" s="53"/>
      <c r="E306" s="53"/>
      <c r="F306" s="53"/>
      <c r="G306" s="53"/>
      <c r="H306" s="53"/>
      <c r="I306" s="146"/>
      <c r="J306" s="53"/>
      <c r="K306" s="53"/>
      <c r="L306" s="37"/>
      <c r="M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</row>
  </sheetData>
  <sheetProtection password="CC74" sheet="1" objects="1" scenarios="1" formatColumns="0" formatRows="0" autoFilter="0"/>
  <autoFilter ref="C141:K305"/>
  <mergeCells count="11">
    <mergeCell ref="E134:H134"/>
    <mergeCell ref="E7:H7"/>
    <mergeCell ref="E16:H16"/>
    <mergeCell ref="E25:H25"/>
    <mergeCell ref="E85:H85"/>
    <mergeCell ref="D118:F118"/>
    <mergeCell ref="L2:V2"/>
    <mergeCell ref="D119:F119"/>
    <mergeCell ref="D120:F120"/>
    <mergeCell ref="D121:F121"/>
    <mergeCell ref="D122:F122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1 - Rekonstrukce hygienic...</vt:lpstr>
      <vt:lpstr>'1 - Rekonstrukce hygienic...'!Názvy_tisku</vt:lpstr>
      <vt:lpstr>'Rekapitulace stavby'!Názvy_tisku</vt:lpstr>
      <vt:lpstr>'1 - Rekonstrukce hygienic...'!Oblast_tisku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Medek</dc:creator>
  <cp:lastModifiedBy>Petr Medek</cp:lastModifiedBy>
  <dcterms:created xsi:type="dcterms:W3CDTF">2020-08-12T13:18:23Z</dcterms:created>
  <dcterms:modified xsi:type="dcterms:W3CDTF">2020-08-25T06:49:42Z</dcterms:modified>
</cp:coreProperties>
</file>